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222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6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52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303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30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30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<sst xmlns="http://schemas.openxmlformats.org/spreadsheetml/2006/main" count="3390" uniqueCount="2078">
  <si>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</si>
  <si>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</si>
  <si>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</si>
  <si>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</si>
  <si>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</si>
  <si>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</si>
  <si>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</si>
  <si>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</si>
  <si>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</si>
  <si>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</si>
  <si>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</si>
  <si>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</si>
  <si>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</si>
  <si>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</si>
  <si>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</si>
  <si>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</si>
  <si>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</si>
  <si>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</si>
  <si>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</si>
  <si>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</si>
  <si>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</si>
  <si>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</si>
  <si>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</si>
  <si>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</si>
  <si>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</si>
  <si>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</si>
  <si>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</si>
  <si>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</si>
  <si>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</si>
  <si>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</si>
  <si>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</si>
  <si>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</si>
  <si>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</si>
  <si>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</si>
  <si>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</si>
  <si>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</si>
  <si>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</si>
  <si>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</si>
  <si>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</si>
  <si>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</si>
  <si>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</si>
  <si>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</si>
  <si>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</si>
  <si>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</si>
  <si>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</si>
  <si>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</si>
  <si>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</si>
  <si>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</si>
  <si>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</si>
  <si>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</si>
  <si>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</si>
  <si>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</si>
  <si>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</si>
  <si>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</si>
  <si>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</si>
  <si>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</si>
  <si>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</si>
  <si>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</si>
  <si>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</si>
  <si>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</si>
  <si>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</si>
  <si>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</si>
  <si>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</si>
  <si>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</si>
  <si>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</si>
  <si>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</si>
  <si>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</si>
  <si>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</si>
  <si>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</si>
  <si>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</si>
  <si>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</si>
  <si>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</si>
  <si>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</si>
  <si>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</si>
  <si>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</si>
  <si>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</si>
  <si>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</si>
  <si>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</si>
  <si>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</si>
  <si>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</si>
  <si>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</si>
  <si>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</si>
  <si>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</si>
  <si>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</si>
  <si>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</si>
  <si>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</si>
  <si>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</si>
  <si>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</si>
  <si>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</si>
  <si>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</si>
  <si>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</si>
  <si>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</si>
  <si>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</si>
  <si>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</si>
  <si>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</si>
  <si>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</si>
  <si>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</si>
  <si>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</si>
  <si>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</si>
  <si>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</si>
  <si>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</si>
  <si>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</si>
  <si>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</si>
  <si>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</si>
  <si>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</si>
  <si>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</si>
  <si>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</si>
  <si>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</si>
  <si>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</si>
  <si>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</si>
  <si>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</si>
  <si>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</si>
  <si>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</si>
  <si>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</si>
  <si>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</si>
  <si>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</si>
  <si>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</si>
  <si>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</si>
  <si>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</si>
  <si>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</si>
  <si>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</si>
  <si>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</si>
  <si>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</si>
  <si>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</si>
  <si>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</si>
  <si>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</si>
  <si>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</si>
  <si>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</si>
  <si>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</si>
  <si>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</si>
  <si>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</si>
  <si>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</si>
  <si>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</si>
  <si>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</si>
  <si>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</si>
  <si>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</si>
  <si>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</si>
  <si>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</si>
  <si>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</si>
  <si>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</si>
  <si>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</si>
  <si>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</si>
  <si>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</si>
  <si>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</si>
  <si>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</si>
  <si>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</si>
  <si>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</si>
  <si>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</si>
  <si>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</si>
  <si>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</si>
  <si>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</si>
  <si>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</si>
  <si>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</si>
  <si>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</si>
  <si>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</si>
  <si>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</si>
  <si>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</si>
  <si>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</si>
  <si>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</si>
  <si>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</si>
  <si>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</si>
  <si>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</si>
  <si>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</si>
  <si>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</si>
  <si>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</si>
  <si>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</si>
  <si>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</si>
  <si>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</si>
  <si>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</si>
  <si>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</si>
  <si>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</si>
  <si>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</si>
  <si>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</si>
  <si>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</si>
  <si>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</si>
  <si>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</si>
  <si>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</si>
  <si>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</si>
  <si>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</si>
  <si>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</si>
  <si>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</si>
  <si>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</si>
  <si>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</si>
  <si>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</si>
  <si>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</si>
  <si>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</si>
  <si>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</si>
  <si>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</si>
  <si>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</si>
  <si>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</si>
  <si>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</si>
  <si>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</si>
  <si>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</si>
  <si>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</si>
  <si>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</si>
  <si>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</si>
  <si>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</si>
  <si>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</si>
  <si>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</si>
  <si>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</si>
  <si>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</si>
  <si>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</si>
  <si>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</si>
  <si>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</si>
  <si>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</si>
  <si>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</si>
  <si>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</si>
  <si>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</si>
  <si>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</si>
  <si>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</si>
  <si>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</si>
  <si>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</si>
  <si>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</si>
  <si>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</si>
  <si>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</si>
  <si>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</si>
  <si>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</si>
  <si>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</si>
  <si>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</si>
  <si>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</si>
  <si>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</si>
  <si>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</si>
  <si>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</si>
  <si>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</si>
  <si>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</si>
  <si>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</si>
  <si>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</si>
  <si>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</si>
  <si>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</si>
  <si>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</si>
  <si>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</si>
  <si>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</si>
  <si>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</si>
  <si>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</si>
  <si>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</si>
  <si>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</si>
  <si>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</si>
  <si>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</si>
  <si>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</si>
  <si>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</si>
  <si>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</si>
  <si>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</si>
  <si>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</si>
  <si>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</si>
  <si>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</si>
  <si>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</si>
  <si>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</si>
  <si>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</si>
  <si>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</si>
  <si>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</si>
  <si>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</si>
  <si>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</si>
  <si>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</si>
  <si>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</si>
  <si>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</si>
  <si>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</si>
  <si>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</si>
  <si>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</si>
  <si>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</si>
  <si>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</si>
  <si>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</si>
  <si>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</si>
  <si>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</si>
  <si>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</si>
  <si>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</si>
  <si>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</si>
  <si>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</si>
  <si>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</si>
  <si>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</si>
  <si>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</si>
  <si>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</si>
  <si>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</si>
  <si>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</si>
  <si>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</si>
  <si>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</si>
  <si>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</si>
  <si>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</si>
  <si>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</si>
  <si>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</si>
  <si>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</si>
  <si>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</si>
  <si>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</si>
  <si>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</si>
  <si>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</si>
  <si>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</si>
  <si>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</si>
  <si>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</si>
  <si>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</si>
  <si>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</si>
  <si>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</si>
  <si>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</si>
  <si>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</si>
  <si>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</si>
  <si>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</si>
  <si>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</si>
  <si>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</si>
  <si>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</si>
  <si>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</si>
  <si>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</si>
  <si>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</si>
  <si>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</si>
  <si>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</si>
  <si>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</si>
  <si>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</si>
  <si>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</si>
  <si>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</si>
  <si>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</si>
  <si>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</si>
  <si>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</si>
  <si>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</si>
  <si>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</si>
  <si>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</si>
  <si>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</si>
  <si>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</si>
  <si>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</si>
  <si>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</si>
  <si>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</si>
  <si>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</si>
  <si>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</si>
  <si>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</si>
  <si>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</si>
  <si>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</si>
  <si>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</si>
  <si>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</si>
  <si>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</si>
  <si>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</si>
  <si>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</si>
  <si>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</si>
  <si>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</si>
  <si>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</si>
  <si>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</si>
  <si>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</si>
  <si>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</si>
  <si>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</si>
  <si>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</si>
  <si>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</si>
  <si>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</si>
  <si>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</si>
  <si>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</si>
  <si>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</si>
  <si>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</si>
  <si>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</si>
  <si>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</si>
  <si>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</si>
  <si>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</si>
  <si>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</si>
  <si>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</si>
  <si>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</si>
  <si>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</si>
  <si>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</si>
  <si>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</si>
  <si>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</si>
  <si>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</si>
  <si>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</si>
  <si>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</si>
  <si>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</si>
  <si>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</si>
  <si>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</si>
  <si>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</si>
  <si>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</si>
  <si>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</si>
  <si>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</si>
  <si>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</si>
  <si>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</si>
  <si>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</si>
  <si>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</si>
  <si>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</si>
  <si>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</si>
  <si>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</si>
  <si>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</si>
  <si>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</si>
  <si>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</si>
  <si>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</si>
  <si>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</si>
  <si>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</si>
  <si>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</si>
  <si>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</si>
  <si>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</si>
  <si>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</si>
  <si>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</si>
  <si>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</si>
  <si>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</si>
  <si>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</si>
  <si>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</si>
  <si>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</si>
  <si>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</si>
  <si>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</si>
  <si>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</si>
  <si>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</si>
  <si>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</si>
  <si>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</si>
  <si>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</si>
  <si>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</si>
  <si>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</si>
  <si>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</si>
  <si>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</si>
  <si>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</si>
  <si>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</si>
  <si>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</si>
  <si>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</si>
  <si>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</si>
  <si>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</si>
  <si>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</si>
  <si>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</si>
  <si>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</si>
  <si>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</si>
  <si>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</si>
  <si>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</si>
  <si>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</si>
  <si>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</si>
  <si>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</si>
  <si>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</si>
  <si>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</si>
  <si>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</si>
  <si>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</si>
  <si>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</si>
  <si>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</si>
  <si>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</si>
  <si>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</si>
  <si>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</si>
  <si>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</si>
  <si>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</si>
  <si>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</si>
  <si>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</si>
  <si>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</si>
  <si>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</si>
  <si>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</si>
  <si>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</si>
  <si>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</si>
  <si>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</si>
  <si>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</si>
  <si>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</si>
  <si>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</si>
  <si>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</si>
  <si>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</si>
  <si>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</si>
  <si>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</si>
  <si>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</si>
  <si>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</si>
  <si>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</si>
  <si>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</si>
  <si>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</si>
  <si>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</si>
  <si>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</si>
  <si>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</si>
  <si>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</si>
  <si>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</si>
  <si>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</si>
  <si>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</si>
  <si>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</si>
  <si>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</si>
  <si>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</si>
  <si>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</si>
  <si>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</si>
  <si>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</si>
  <si>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</si>
  <si>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</si>
  <si>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</si>
  <si>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</si>
  <si>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</si>
  <si>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</si>
  <si>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</si>
  <si>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</si>
  <si>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</si>
  <si>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</si>
  <si>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</si>
  <si>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</si>
  <si>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</si>
  <si>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</si>
  <si>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</si>
  <si>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</si>
  <si>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</si>
  <si>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</si>
  <si>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</si>
  <si>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</si>
  <si>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</si>
  <si>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</si>
  <si>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</si>
  <si>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</si>
  <si>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</si>
  <si>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</si>
  <si>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</si>
  <si>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</si>
  <si>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</si>
  <si>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</si>
  <si>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</si>
  <si>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</si>
  <si>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</si>
  <si>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</si>
  <si>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</si>
  <si>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</si>
  <si>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</si>
  <si>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</si>
  <si>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</si>
  <si>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</si>
  <si>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</si>
  <si>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</si>
  <si>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</si>
  <si>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</si>
  <si>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</si>
  <si>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</si>
  <si>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</si>
  <si>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</si>
  <si>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</si>
  <si>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</si>
  <si>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</si>
  <si>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</si>
  <si>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</si>
  <si>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</si>
  <si>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</si>
  <si>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</si>
  <si>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</si>
  <si>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</si>
  <si>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</si>
  <si>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</si>
  <si>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</si>
  <si>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</si>
  <si>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</si>
  <si>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</si>
  <si>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</si>
  <si>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</si>
  <si>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</si>
  <si>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</si>
  <si>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</si>
  <si>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</si>
  <si>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</si>
  <si>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</si>
  <si>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</si>
  <si>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</si>
  <si>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</si>
  <si>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</si>
  <si>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</si>
  <si>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</si>
  <si>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</si>
  <si>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</si>
  <si>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</si>
  <si>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</si>
  <si>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</si>
  <si>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</si>
  <si>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</si>
  <si>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</si>
  <si>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</si>
  <si>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</si>
  <si>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</si>
  <si>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</si>
  <si>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</si>
  <si>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</si>
  <si>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</si>
  <si>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</si>
  <si>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</si>
  <si>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</si>
  <si>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</si>
  <si>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</si>
  <si>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</si>
  <si>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</si>
  <si>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</si>
  <si>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</si>
  <si>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</si>
  <si>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</si>
  <si>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</si>
  <si>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</si>
  <si>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</si>
  <si>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</si>
  <si>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</si>
  <si>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</si>
  <si>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</si>
  <si>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</si>
  <si>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</si>
  <si>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</si>
  <si>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</si>
  <si>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</si>
  <si>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</si>
  <si>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</si>
  <si>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</si>
  <si>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</si>
  <si>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</si>
  <si>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</si>
  <si>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</si>
  <si>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</si>
  <si>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</si>
  <si>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</si>
  <si>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</si>
  <si>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</si>
  <si>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</si>
  <si>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</si>
  <si>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</si>
  <si>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</si>
  <si>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</si>
  <si>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</si>
  <si>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</si>
  <si>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</si>
  <si>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</si>
  <si>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</si>
  <si>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</si>
  <si>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</si>
  <si>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</si>
  <si>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</si>
  <si>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</si>
  <si>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</si>
  <si>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</si>
  <si>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</si>
  <si>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</si>
  <si>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</si>
  <si>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</si>
  <si>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</si>
  <si>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</si>
  <si>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</si>
  <si>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</si>
  <si>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</si>
  <si>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</si>
  <si>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</si>
  <si>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</si>
  <si>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</si>
  <si>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</si>
  <si>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</si>
  <si>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</si>
  <si>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</si>
  <si>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</si>
  <si>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</si>
  <si>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</si>
  <si>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</si>
  <si>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</si>
  <si>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</si>
  <si>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</si>
  <si>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</si>
  <si>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</si>
  <si>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</si>
  <si>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</si>
  <si>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</si>
  <si>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</si>
  <si>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</si>
  <si>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</si>
  <si>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</si>
  <si>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</si>
  <si>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</si>
  <si>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</si>
  <si>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</si>
  <si>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</si>
  <si>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</si>
  <si>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</si>
  <si>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</si>
  <si>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</si>
  <si>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</si>
  <si>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</si>
  <si>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</si>
  <si>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</si>
  <si>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</si>
  <si>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</si>
  <si>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</si>
  <si>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</si>
  <si>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</si>
  <si>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</si>
  <si>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</si>
  <si>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</si>
  <si>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</si>
  <si>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</si>
  <si>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</si>
  <si>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</si>
  <si>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</si>
  <si>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</si>
  <si>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</si>
  <si>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</si>
  <si>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</si>
  <si>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</si>
  <si>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</si>
  <si>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</si>
  <si>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</si>
  <si>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</si>
  <si>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</si>
  <si>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</si>
  <si>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</si>
  <si>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</si>
  <si>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</si>
  <si>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</si>
  <si>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</si>
  <si>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</si>
  <si>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</si>
  <si>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</si>
  <si>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</si>
  <si>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</si>
  <si>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</si>
  <si>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</si>
  <si>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</si>
  <si>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</si>
  <si>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</si>
  <si>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</si>
  <si>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</si>
  <si>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</si>
  <si>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</si>
  <si>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</si>
  <si>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</si>
  <si>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</si>
  <si>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</si>
  <si>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</si>
  <si>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</si>
  <si>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</si>
  <si>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</si>
  <si>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</si>
  <si>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</si>
  <si>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</si>
  <si>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</si>
  <si>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</si>
  <si>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</si>
  <si>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</si>
  <si>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</si>
  <si>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</si>
  <si>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</si>
  <si>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</si>
  <si>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</si>
  <si>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</si>
  <si>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</si>
  <si>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</si>
  <si>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</si>
  <si>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</si>
  <si>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</si>
  <si>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</si>
  <si>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</si>
  <si>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</si>
  <si>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</si>
  <si>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</si>
  <si>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</si>
  <si>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</si>
  <si>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</si>
  <si>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</si>
  <si>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</si>
  <si>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</si>
  <si>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</si>
  <si>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</si>
  <si>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</si>
  <si>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</si>
  <si>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</si>
  <si>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</si>
  <si>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</si>
  <si>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</si>
  <si>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</si>
  <si>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</si>
  <si>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</si>
  <si>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</si>
  <si>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</si>
  <si>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</si>
  <si>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</si>
  <si>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</si>
  <si>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</si>
  <si>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</si>
  <si>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</si>
  <si>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</si>
  <si>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</si>
  <si>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</si>
  <si>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</si>
  <si>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</si>
  <si>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</si>
  <si>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</si>
  <si>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</si>
  <si>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</si>
  <si>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</si>
  <si>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</si>
  <si>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</si>
  <si>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</si>
  <si>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</si>
  <si>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</si>
  <si>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</si>
  <si>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</si>
  <si>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</si>
  <si>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</si>
  <si>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</si>
  <si>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</si>
  <si>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</si>
  <si>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</si>
  <si>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</si>
  <si>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</si>
  <si>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</si>
  <si>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</si>
  <si>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</si>
  <si>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</si>
  <si>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</si>
  <si>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</si>
  <si>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</si>
  <si>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</si>
  <si>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</si>
  <si>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</si>
  <si>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</si>
  <si>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</si>
  <si>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</si>
  <si>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</si>
  <si>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</si>
  <si>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</si>
  <si>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</si>
  <si>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</si>
  <si>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</si>
  <si>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</si>
  <si>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</si>
  <si>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</si>
  <si>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</si>
  <si>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</si>
  <si>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</si>
  <si>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</si>
  <si>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</si>
  <si>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</si>
  <si>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</si>
  <si>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</si>
  <si>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</si>
  <si>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</si>
  <si>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</si>
  <si>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</si>
  <si>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</si>
  <si>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</si>
  <si>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</si>
  <si>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</si>
  <si>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</si>
  <si>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</si>
  <si>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</si>
  <si>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</si>
  <si>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</si>
  <si>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</si>
  <si>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</si>
  <si>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</si>
  <si>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</si>
  <si>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</si>
  <si>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</si>
  <si>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</si>
  <si>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</si>
  <si>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</si>
  <si>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</si>
  <si>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</si>
  <si>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</si>
  <si>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</si>
  <si>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</si>
  <si>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</si>
  <si>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</si>
  <si>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</si>
  <si>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</si>
  <si>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</si>
  <si>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</si>
  <si>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</si>
  <si>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</si>
  <si>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</si>
  <si>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</si>
  <si>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</si>
  <si>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</si>
  <si>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</si>
  <si>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</si>
  <si>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</si>
  <si>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</si>
  <si>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</si>
  <si>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</si>
  <si>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</si>
  <si>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</si>
  <si>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</si>
  <si>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</si>
  <si>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</si>
  <si>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</si>
  <si>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</si>
  <si>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</si>
  <si>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</si>
  <si>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</si>
  <si>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</si>
  <si>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</si>
  <si>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</si>
  <si>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</si>
  <si>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</si>
  <si>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</si>
  <si>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</si>
  <si>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</si>
  <si>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</si>
  <si>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</si>
  <si>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</si>
  <si>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</si>
  <si>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</si>
  <si>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</si>
  <si>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</si>
  <si>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</si>
  <si>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</si>
  <si>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</si>
  <si>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</si>
  <si>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</si>
  <si>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</si>
  <si>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</si>
  <si>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</si>
  <si>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</si>
  <si>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</si>
  <si>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</si>
  <si>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</si>
  <si>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</si>
  <si>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</si>
  <si>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</si>
  <si>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</si>
  <si>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</si>
  <si>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</si>
  <si>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</si>
  <si>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</si>
  <si>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</si>
  <si>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</si>
  <si>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</si>
  <si>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</si>
  <si>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</si>
  <si>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</si>
  <si>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</si>
  <si>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</si>
  <si>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</si>
  <si>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</si>
  <si>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</si>
  <si>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</si>
  <si>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</si>
  <si>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</si>
  <si>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</si>
  <si>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</si>
  <si>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</si>
  <si>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</si>
  <si>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</si>
  <si>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</si>
  <si>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</si>
  <si>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</si>
  <si>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</si>
  <si>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</si>
  <si>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</si>
  <si>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</si>
  <si>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</si>
  <si>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</si>
  <si>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</si>
  <si>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</si>
  <si>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</si>
  <si>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</si>
  <si>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</si>
  <si>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</si>
  <si>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</si>
  <si>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</si>
  <si>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</si>
  <si>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</si>
  <si>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</si>
  <si>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</si>
  <si>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</si>
  <si>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</si>
  <si>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</si>
  <si>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</si>
  <si>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</si>
  <si>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</si>
  <si>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</si>
  <si>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</si>
  <si>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</si>
  <si>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</si>
  <si>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</si>
  <si>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</si>
  <si>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</si>
  <si>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</si>
  <si>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</si>
  <si>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</si>
  <si>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</si>
  <si>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</si>
  <si>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</si>
  <si>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</si>
  <si>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</si>
  <si>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</si>
  <si>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</si>
  <si>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</si>
  <si>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</si>
  <si>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</si>
  <si>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</si>
  <si>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</si>
  <si>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</si>
  <si>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</si>
  <si>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</si>
  <si>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</si>
  <si>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</si>
  <si>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</si>
  <si>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</si>
  <si>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</si>
  <si>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</si>
  <si>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</si>
  <si>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</si>
  <si>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</si>
  <si>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</si>
  <si>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</si>
  <si>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</si>
  <si>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</si>
  <si>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</si>
  <si>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</si>
  <si>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</si>
  <si>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</si>
  <si>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</si>
  <si>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</si>
  <si>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</si>
  <si>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</si>
  <si>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</si>
  <si>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</si>
  <si>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</si>
  <si>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</si>
  <si>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</si>
  <si>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</si>
  <si>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</si>
  <si>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</si>
  <si>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</si>
  <si>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</si>
  <si>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</si>
  <si>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</si>
  <si>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</si>
  <si>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</si>
  <si>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</si>
  <si>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</si>
  <si>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</si>
  <si>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</si>
  <si>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</si>
  <si>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</si>
  <si>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</si>
  <si>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</si>
  <si>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</si>
  <si>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</si>
  <si>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</si>
  <si>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</si>
  <si>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</si>
  <si>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</si>
  <si>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</si>
  <si>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</si>
  <si>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</si>
  <si>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</si>
  <si>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</si>
  <si>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</si>
  <si>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</si>
  <si>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</si>
  <si>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</si>
  <si>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</si>
  <si>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</si>
  <si>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</si>
  <si>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</si>
  <si>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</si>
  <si>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</si>
  <si>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</si>
  <si>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</si>
  <si>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</si>
  <si>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</si>
  <si>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</si>
  <si>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</si>
  <si>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</si>
  <si>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</si>
  <si>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</si>
  <si>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</si>
  <si>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</si>
  <si>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</si>
  <si>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</si>
  <si>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</si>
  <si>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</si>
  <si>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</si>
  <si>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</si>
  <si>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</si>
  <si>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</si>
  <si>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</si>
  <si>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</si>
  <si>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</si>
  <si>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</si>
  <si>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</si>
  <si>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</si>
  <si>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</si>
  <si>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</si>
  <si>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</si>
  <si>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</si>
  <si>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</si>
  <si>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</si>
  <si>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</si>
  <si>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</si>
  <si>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</si>
  <si>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</si>
  <si>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</si>
  <si>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</si>
  <si>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</si>
  <si>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</si>
  <si>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</si>
  <si>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</si>
  <si>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</si>
  <si>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</si>
  <si>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</si>
  <si>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</si>
  <si>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</si>
  <si>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</si>
  <si>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</si>
  <si>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</si>
  <si>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</si>
  <si>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</si>
  <si>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</si>
  <si>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</si>
  <si>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</si>
  <si>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</si>
  <si>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</si>
  <si>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</si>
  <si>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</si>
  <si>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</si>
  <si>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</si>
  <si>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</si>
  <si>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</si>
  <si>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</si>
  <si>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</si>
  <si>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</si>
  <si>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</si>
  <si>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</si>
  <si>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</si>
  <si>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</si>
  <si>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</si>
  <si>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</si>
  <si>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</si>
  <si>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</si>
  <si>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</si>
  <si>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</si>
  <si>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</si>
  <si>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</si>
  <si>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</si>
  <si>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</si>
  <si>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</si>
  <si>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</si>
  <si>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</si>
  <si>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</si>
  <si>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</si>
  <si>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</si>
  <si>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</si>
  <si>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</si>
  <si>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</si>
  <si>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</si>
  <si>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</si>
  <si>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</si>
  <si>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</si>
  <si>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</si>
  <si>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</si>
  <si>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</si>
  <si>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</si>
  <si>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</si>
  <si>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</si>
  <si>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</si>
  <si>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</si>
  <si>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</si>
  <si>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</si>
  <si>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</si>
  <si>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</si>
  <si>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</si>
  <si>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</si>
  <si>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</si>
  <si>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</si>
  <si>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</si>
  <si>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</si>
  <si>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</si>
  <si>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</si>
  <si>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</si>
  <si>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</si>
  <si>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</si>
  <si>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</si>
  <si>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</si>
  <si>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</si>
  <si>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</si>
  <si>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</si>
  <si>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</si>
  <si>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</si>
  <si>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</si>
  <si>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</si>
  <si>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</si>
  <si>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</si>
  <si>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</si>
  <si>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</si>
  <si>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</si>
  <si>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</si>
  <si>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</si>
  <si>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</si>
  <si>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</si>
  <si>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</si>
  <si>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</si>
  <si>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</si>
  <si>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</si>
  <si>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</si>
  <si>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</si>
  <si>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</si>
  <si>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</si>
  <si>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</si>
  <si>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</si>
  <si>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</si>
  <si>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</si>
  <si>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</si>
  <si>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</si>
  <si>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</si>
  <si>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</si>
  <si>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</si>
  <si>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</si>
  <si>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</si>
  <si>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</si>
  <si>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</si>
  <si>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</si>
  <si>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</si>
  <si>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</si>
  <si>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</si>
  <si>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</si>
  <si>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</si>
  <si>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</si>
  <si>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</si>
  <si>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</si>
  <si>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</si>
  <si>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</si>
  <si>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</si>
  <si>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</si>
  <si>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</si>
  <si>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</si>
  <si>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</si>
  <si>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</si>
  <si>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</si>
  <si>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</si>
  <si>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</si>
  <si>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</si>
  <si>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</si>
  <si>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</si>
  <si>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</si>
  <si>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</si>
  <si>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</si>
  <si>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</si>
  <si>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</si>
  <si>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</si>
  <si>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</si>
  <si>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</si>
  <si>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</si>
  <si>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</si>
  <si>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</si>
  <si>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</si>
  <si>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</si>
  <si>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</si>
  <si>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</si>
  <si>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</si>
  <si>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</si>
  <si>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</si>
  <si>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</si>
  <si>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</si>
  <si>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</si>
  <si>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</si>
  <si>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</si>
  <si>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</si>
  <si>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</si>
  <si>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</si>
  <si>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</si>
  <si>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</si>
  <si>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</si>
  <si>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</si>
  <si>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</si>
  <si>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</si>
  <si>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</si>
  <si>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</si>
  <si>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</si>
  <si>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</si>
  <si>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</si>
  <si>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</si>
  <si>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</si>
  <si>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</si>
  <si>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</si>
  <si>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</si>
  <si>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</si>
  <si>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</si>
  <si>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</si>
  <si>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</si>
  <si>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</si>
  <si>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</si>
  <si>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</si>
  <si>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</si>
  <si>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</si>
  <si>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</si>
  <si>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</si>
  <si>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</si>
  <si>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</si>
  <si>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</si>
  <si>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</si>
  <si>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</si>
  <si>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</si>
  <si>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</si>
  <si>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</si>
  <si>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</si>
  <si>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</si>
  <si>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</si>
  <si>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</si>
  <si>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</si>
  <si>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</si>
  <si>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</si>
  <si>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</si>
  <si>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</si>
  <si>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</si>
  <si>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</si>
  <si>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</si>
  <si>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</si>
  <si>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</si>
  <si>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</si>
  <si>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</si>
  <si>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</si>
  <si>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</si>
  <si>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</si>
  <si>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</si>
  <si>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</si>
  <si>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</si>
  <si>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</si>
  <si>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</si>
  <si>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</si>
  <si>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</si>
  <si>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</si>
  <si>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</si>
  <si>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</si>
  <si>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</si>
  <si>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</si>
  <si>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</si>
  <si>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</si>
  <si>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</si>
  <si>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</si>
  <si>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</si>
  <si>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</si>
  <si>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</si>
  <si>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</si>
  <si>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</si>
  <si>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</si>
  <si>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</si>
  <si>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</si>
  <si>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</si>
  <si>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</si>
  <si>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</si>
  <si>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</si>
  <si>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</si>
  <si>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</si>
  <si>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</si>
  <si>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</si>
  <si>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</si>
  <si>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</si>
  <si>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</si>
  <si>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</si>
  <si>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</si>
  <si>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</si>
  <si>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</si>
  <si>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</si>
  <si>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</si>
  <si>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</si>
  <si>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</si>
  <si>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</si>
  <si>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</si>
  <si>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</si>
  <si>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</si>
  <si>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</si>
  <si>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</si>
  <si>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</si>
  <si>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</si>
  <si>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</si>
  <si>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</si>
  <si>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</si>
  <si>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</si>
  <si>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</si>
  <si>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</si>
  <si>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</si>
  <si>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</si>
  <si>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</si>
  <si>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</si>
  <si>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</si>
  <si>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</si>
  <si>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</si>
  <si>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</si>
  <si>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</si>
  <si>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</si>
  <si>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</si>
  <si>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</si>
  <si>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</si>
  <si>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</si>
  <si>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</si>
  <si>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</si>
  <si>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</si>
  <si>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</si>
  <si>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</si>
  <si>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</si>
  <si>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</si>
  <si>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</si>
  <si>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</si>
  <si>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</si>
  <si>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</si>
  <si>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</si>
  <si>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</si>
  <si>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</si>
  <si>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</si>
  <si>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</si>
  <si>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</si>
  <si>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</si>
  <si>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</si>
  <si>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</si>
  <si>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</si>
  <si>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</si>
  <si>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</si>
  <si>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</si>
  <si>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</si>
  <si>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</si>
  <si>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</si>
  <si>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</si>
  <si>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</si>
  <si>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</si>
  <si>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</si>
  <si>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</si>
  <si>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</si>
  <si>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</si>
  <si>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</si>
  <si>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</si>
  <si>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</si>
  <si>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</si>
  <si>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</si>
  <si>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</si>
  <si>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</si>
  <si>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</si>
  <si>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</si>
  <si>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</si>
  <si>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</si>
  <si>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</si>
  <si>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</si>
  <si>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</si>
  <si>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</si>
  <si>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</si>
  <si>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</si>
  <si>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</si>
  <si>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</si>
  <si>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</si>
  <si>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</si>
  <si>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</si>
  <si>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</si>
  <si>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</si>
  <si>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</si>
  <si>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</si>
  <si>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</si>
  <si>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</si>
  <si>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</si>
  <si>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</si>
  <si>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</si>
  <si>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</si>
  <si>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</si>
  <si>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</si>
  <si>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</si>
  <si>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</si>
  <si>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</si>
  <si>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</si>
  <si>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</si>
  <si>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</si>
  <si>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</si>
  <si>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</si>
  <si>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</si>
  <si>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</si>
  <si>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</si>
  <si>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</si>
  <si>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</si>
  <si>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</si>
  <si>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</si>
  <si>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</si>
  <si>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</si>
  <si>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</si>
  <si>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</si>
  <si>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</si>
  <si>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</si>
  <si>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</si>
  <si>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</si>
  <si>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</si>
  <si>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</si>
  <si>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</si>
  <si>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</si>
  <si>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</si>
  <si>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</si>
  <si>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</si>
  <si>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</si>
  <si>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</si>
  <si>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</si>
  <si>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</si>
  <si>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</si>
  <si>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</si>
  <si>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</si>
  <si>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</si>
  <si>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</si>
  <si>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</si>
  <si>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</si>
  <si>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</si>
  <si>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</si>
  <si>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</si>
  <si>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</si>
  <si>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</si>
  <si>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</si>
  <si>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</si>
  <si>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</si>
  <si>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</si>
  <si>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</si>
  <si>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</si>
  <si>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</si>
  <si>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</si>
  <si>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</si>
  <si>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</si>
  <si>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</si>
  <si>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</si>
  <si>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</si>
  <si>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</si>
  <si>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</si>
  <si>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</si>
  <si>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</si>
  <si>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</si>
  <si>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</si>
  <si>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</si>
  <si>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</si>
  <si>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</si>
  <si>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</si>
  <si>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</si>
  <si>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</si>
  <si>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</si>
  <si>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</si>
  <si>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</si>
  <si>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</si>
  <si>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</si>
  <si>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</si>
  <si>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</si>
  <si>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</si>
  <si>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</si>
  <si>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</si>
  <si>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</si>
  <si>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</si>
  <si>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</si>
  <si>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</si>
  <si>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</si>
  <si>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</si>
  <si>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</si>
  <si>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</si>
  <si>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</si>
  <si>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</si>
  <si>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</si>
  <si>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</si>
  <si>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</si>
  <si>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</si>
  <si>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</si>
  <si>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</si>
  <si>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</si>
  <si>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</si>
  <si>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</si>
  <si>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</si>
  <si>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</si>
  <si>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</si>
  <si>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</si>
  <si>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</si>
  <si>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</si>
  <si>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</si>
  <si>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</si>
  <si>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</si>
  <si>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</si>
  <si>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</si>
  <si>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</si>
  <si>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</si>
  <si>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</si>
  <si>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</si>
  <si>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</si>
  <si>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</si>
  <si>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</si>
  <si>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</si>
  <si>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</si>
  <si>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</si>
  <si>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</si>
  <si>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</si>
  <si>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</si>
  <si>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</si>
  <si>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</si>
  <si>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</si>
  <si>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</si>
  <si>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</si>
  <si>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</si>
  <si>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</si>
  <si>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</si>
  <si>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</si>
  <si>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</si>
  <si>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</si>
  <si>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</si>
  <si>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</si>
  <si>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</si>
  <si>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</si>
  <si>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</si>
  <si>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</si>
  <si>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</si>
  <si>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</si>
  <si>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</si>
  <si>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</si>
  <si>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</si>
  <si>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</si>
  <si>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</si>
  <si>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</si>
  <si>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</si>
  <si>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</si>
  <si>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</si>
  <si>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</si>
  <si>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</si>
  <si>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</si>
  <si>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</si>
  <si>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</si>
  <si>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</si>
  <si>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</si>
  <si>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</si>
  <si>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</si>
  <si>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</si>
  <si>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</si>
  <si>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</si>
  <si>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</si>
  <si>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</si>
  <si>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</si>
  <si>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</si>
  <si>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</si>
  <si>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</si>
  <si>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</si>
  <si>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</si>
  <si>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</si>
  <si>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</si>
  <si>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</si>
  <si>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</si>
  <si>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</si>
  <si>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</si>
  <si>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</si>
  <si>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</si>
  <si>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</si>
  <si>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</si>
  <si>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</si>
  <si>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</si>
  <si>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</si>
  <si>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</si>
  <si>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</si>
  <si>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</si>
  <si>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</si>
  <si>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</si>
  <si>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</si>
  <si>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</si>
  <si>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</si>
  <si>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</si>
  <si>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</si>
  <si>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</si>
  <si>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</si>
  <si>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</si>
  <si>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</si>
  <si>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</si>
  <si>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</si>
  <si>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</si>
  <si>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</si>
  <si>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</si>
  <si>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</si>
  <si>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</si>
  <si>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</si>
  <si>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</si>
  <si>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</si>
  <si>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</si>
  <si>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</si>
  <si>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</si>
  <si>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</si>
  <si>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</si>
  <si>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</si>
  <si>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</si>
  <si>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</si>
  <si>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</si>
  <si>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</si>
  <si>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</si>
  <si>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</si>
  <si>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</si>
  <si>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</si>
  <si>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</si>
  <si>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</si>
  <si>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</si>
  <si>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</si>
  <si>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</si>
  <si>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</si>
  <si>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</si>
  <si>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</si>
  <si>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</si>
  <si>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</si>
  <si>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</si>
  <si>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</si>
  <si>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</si>
  <si>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</si>
  <si>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</si>
  <si>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</si>
  <si>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</si>
  <si>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</si>
  <si>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</si>
  <si>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</si>
  <si>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</si>
  <si>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</si>
  <si>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</si>
  <si>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</si>
  <si>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</si>
  <si>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</si>
  <si>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</si>
  <si>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</si>
  <si>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</si>
  <si>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</si>
  <si>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</si>
  <si>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</si>
  <si>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</si>
  <si>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</si>
  <si>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</si>
  <si>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</si>
  <si>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</si>
  <si>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</si>
  <si>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</si>
  <si>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</si>
  <si>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</si>
  <si>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</si>
  <si>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</si>
  <si>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</si>
  <si>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</si>
  <si>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</si>
  <si>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</si>
  <si>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</si>
  <si>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</si>
  <si>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</si>
  <si>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</si>
  <si>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</si>
  <si>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</si>
  <si>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</si>
  <si>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</si>
  <si>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</si>
  <si>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</si>
  <si>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</si>
  <si>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</si>
  <si>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</si>
  <si>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</si>
  <si>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</si>
  <si>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</si>
  <si>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</si>
  <si>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</si>
  <si>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</si>
  <si>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</si>
  <si>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</si>
  <si>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</si>
  <si>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</si>
  <si>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</si>
  <si>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</si>
  <si>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</si>
  <si>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</si>
  <si>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</si>
  <si>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</si>
  <si>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</si>
  <si>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</si>
  <si>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</si>
  <si>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</si>
  <si>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</si>
  <si>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</si>
  <si>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</si>
  <si>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</si>
  <si>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</si>
  <si>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</si>
  <si>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</si>
  <si>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</si>
  <si>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</si>
  <si>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</si>
  <si>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</si>
  <si>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</si>
  <si>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</si>
  <si>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</si>
  <si>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</si>
  <si>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</si>
  <si>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</si>
  <si>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</si>
  <si>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</si>
  <si>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</si>
  <si>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</si>
  <si>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</si>
  <si>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</si>
  <si>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</si>
  <si>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</si>
  <si>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</si>
  <si>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</si>
  <si>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</si>
  <si>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</si>
  <si>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</si>
  <si>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</si>
  <si>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</si>
  <si>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</si>
  <si>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</si>
  <si>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</si>
  <si>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</si>
  <si>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</si>
  <si>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</si>
  <si>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</si>
  <si>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</si>
  <si>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</si>
  <si>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</si>
  <si>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</si>
  <si>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</si>
  <si>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</si>
  <si>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</si>
  <si>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</si>
  <si>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</si>
  <si>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</si>
  <si>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</si>
  <si>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</si>
  <si>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</si>
  <si>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</si>
  <si>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</si>
  <si>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</si>
  <si>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</si>
  <si>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</si>
  <si>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</si>
  <si>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</si>
  <si>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</si>
  <si>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</si>
  <si>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</si>
  <si>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</si>
  <si>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</si>
  <si>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</si>
  <si>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</si>
  <si>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</si>
  <si>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</si>
  <si>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</si>
  <si>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</si>
  <si>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</si>
  <si>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</si>
  <si>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</si>
  <si>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</si>
  <si>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</si>
  <si>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</si>
  <si>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</si>
  <si>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</si>
  <si>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</si>
  <si>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</si>
  <si>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</si>
  <si>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</si>
  <si>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</si>
  <si>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</si>
  <si>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</si>
  <si>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</si>
  <si>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</si>
  <si>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</si>
  <si>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</si>
  <si>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</si>
  <si>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</si>
  <si>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</si>
  <si>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</si>
  <si>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</si>
  <si>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</si>
  <si>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</si>
  <si>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</si>
  <si>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</si>
  <si>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</si>
  <si>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</si>
  <si>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</si>
  <si>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</si>
  <si>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</si>
  <si>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</si>
  <si>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</si>
  <si>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</si>
  <si>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</si>
  <si>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</si>
  <si>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</si>
  <si>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</si>
  <si>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</si>
  <si>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</si>
  <si>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</si>
  <si>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</si>
  <si>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</si>
  <si>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</si>
  <si>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</si>
  <si>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</si>
  <si>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</si>
  <si>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</si>
  <si>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</si>
  <si>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</si>
  <si>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</si>
  <si>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</si>
  <si>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</si>
  <si>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</si>
  <si>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</si>
  <si>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</si>
  <si>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</si>
  <si>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</si>
  <si>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</si>
  <si>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</si>
  <si>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</si>
  <si>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</si>
  <si>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</si>
  <si>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</si>
  <si>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</si>
  <si>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</si>
  <si>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</si>
  <si>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</si>
  <si>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</si>
  <si>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</si>
  <si>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</si>
  <si>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</si>
  <si>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</si>
  <si>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</si>
  <si>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</si>
  <si>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</si>
  <si>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</si>
  <si>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</si>
  <si>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</si>
  <si>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</si>
  <si>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</si>
  <si>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</si>
  <si>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</si>
  <si>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</si>
  <si>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</si>
  <si>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</si>
  <si>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</si>
  <si>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</si>
  <si>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</si>
  <si>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</si>
  <si>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</si>
  <si>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</si>
  <si>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</si>
  <si>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</si>
  <si>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</si>
  <si>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</si>
  <si>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</si>
  <si>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</si>
  <si>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</si>
  <si>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</si>
  <si>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</si>
  <si>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</si>
  <si>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</si>
  <si>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</si>
  <si>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</si>
  <si>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</si>
  <si>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</si>
  <si>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</si>
  <si>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</si>
  <si>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</si>
  <si>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</si>
  <si>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</si>
  <si>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</si>
  <si>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</si>
  <si>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</si>
  <si>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</si>
  <si>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</si>
  <si>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</si>
  <si>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</si>
  <si>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</si>
  <si>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</si>
  <si>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</si>
  <si>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</si>
  <si>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</si>
  <si>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</si>
  <si>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</si>
  <si>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</si>
  <si>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</si>
  <si>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</si>
  <si>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</si>
  <si>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</si>
  <si>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</si>
  <si>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</si>
  <si>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</si>
  <si>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</si>
  <si>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</si>
  <si>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</si>
  <si>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</si>
  <si>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</si>
  <si>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</si>
  <si>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</si>
  <si>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</si>
  <si>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</si>
  <si>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</si>
  <si>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</si>
  <si>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</si>
  <si>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</si>
  <si>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</si>
  <si>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</si>
  <si>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</si>
  <si>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</si>
  <si>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</si>
  <si>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</si>
  <si>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</si>
  <si>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</si>
  <si>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</si>
  <si>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</si>
  <si>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</si>
  <si>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</si>
  <si>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</si>
  <si>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</si>
  <si>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</si>
  <si>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</si>
  <si>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</si>
  <si>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</si>
  <si>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</si>
  <si>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</si>
  <si>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</si>
  <si>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</si>
  <si>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</si>
  <si>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</si>
  <si>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</si>
  <si>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</si>
  <si>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</si>
  <si>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</si>
  <si>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</si>
  <si>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</si>
  <si>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</si>
  <si>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</si>
  <si>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</si>
  <si>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</si>
  <si>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</si>
  <si>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</si>
  <si>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</si>
  <si>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</si>
  <si>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</si>
  <si>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</si>
  <si>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</si>
  <si>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</si>
  <si>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</si>
  <si>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</si>
  <si>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</si>
  <si>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</si>
  <si>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</si>
  <si>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</si>
  <si>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</si>
  <si>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</si>
  <si>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</si>
  <si>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</si>
  <si>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</si>
  <si>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</si>
  <si>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</si>
  <si>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</si>
  <si>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</si>
  <si>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</si>
  <si>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</si>
  <si>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</si>
  <si>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</si>
  <si>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</si>
  <si>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</si>
  <si>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</si>
  <si>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</si>
  <si>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</si>
  <si>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</si>
  <si>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</si>
  <si>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</si>
  <si>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</si>
  <si>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</si>
  <si>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</si>
  <si>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</si>
  <si>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</si>
  <si>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</si>
  <si>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</si>
  <si>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</si>
  <si>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</si>
  <si>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</si>
  <si>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</si>
  <si>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</si>
  <si>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</si>
  <si>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</si>
  <si>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</si>
  <si>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</si>
  <si>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</si>
  <si>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</si>
  <si>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</si>
  <si>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</si>
  <si>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</si>
  <si>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</si>
  <si>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</si>
  <si>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</si>
  <si>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</si>
  <si>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</si>
  <si>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</si>
  <si>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</si>
  <si>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</si>
  <si>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</si>
  <si>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</si>
  <si>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</si>
  <si>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</si>
  <si>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</si>
  <si>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</si>
  <si>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</si>
  <si>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</si>
  <si>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</si>
  <si>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</si>
  <si>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</si>
  <si>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</si>
  <si>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</si>
  <si>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</si>
  <si>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</si>
  <si>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</si>
  <si>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</si>
  <si>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</si>
  <si>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</si>
  <si>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</si>
  <si>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</si>
  <si>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</si>
  <si>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</si>
  <si>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</si>
  <si>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</si>
  <si>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</si>
  <si>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</si>
  <si>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</si>
  <si>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</si>
  <si>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</si>
  <si>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</si>
  <si>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</si>
  <si>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b1313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</si>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</sst>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2" t="str">
        <f>+OTCHET!B9</f>
        <v>Твърдица</v>
      </c>
      <c r="C2" s="1703"/>
      <c r="D2" s="1704"/>
      <c r="E2" s="1020"/>
      <c r="F2" s="1021">
        <f>+OTCHET!H9</f>
        <v>0</v>
      </c>
      <c r="G2" s="1022" t="str">
        <f>+OTCHET!F12</f>
        <v>7004</v>
      </c>
      <c r="H2" s="1023"/>
      <c r="I2" s="1705">
        <f>+OTCHET!H609</f>
        <v>0</v>
      </c>
      <c r="J2" s="1706"/>
      <c r="K2" s="1014"/>
      <c r="L2" s="1707">
        <f>OTCHET!H607</f>
        <v>0</v>
      </c>
      <c r="M2" s="1708"/>
      <c r="N2" s="170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0">
        <f>+OTCHET!I9</f>
        <v>0</v>
      </c>
      <c r="U2" s="171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2" t="s">
        <v>1006</v>
      </c>
      <c r="T4" s="1712"/>
      <c r="U4" s="17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43373</v>
      </c>
      <c r="M6" s="1020"/>
      <c r="N6" s="1045" t="s">
        <v>1008</v>
      </c>
      <c r="O6" s="1009"/>
      <c r="P6" s="1046">
        <f>OTCHET!F9</f>
        <v>43373</v>
      </c>
      <c r="Q6" s="1045" t="s">
        <v>1008</v>
      </c>
      <c r="R6" s="1047"/>
      <c r="S6" s="1713">
        <f>+Q4</f>
        <v>2018</v>
      </c>
      <c r="T6" s="1713"/>
      <c r="U6" s="17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4" t="s">
        <v>985</v>
      </c>
      <c r="T8" s="1715"/>
      <c r="U8" s="171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43373</v>
      </c>
      <c r="H9" s="1020"/>
      <c r="I9" s="1070">
        <f>+L4</f>
        <v>2018</v>
      </c>
      <c r="J9" s="1071">
        <f>+L6</f>
        <v>43373</v>
      </c>
      <c r="K9" s="1072"/>
      <c r="L9" s="1073">
        <f>+L6</f>
        <v>43373</v>
      </c>
      <c r="M9" s="1072"/>
      <c r="N9" s="1074">
        <f>+L6</f>
        <v>43373</v>
      </c>
      <c r="O9" s="1075"/>
      <c r="P9" s="1076">
        <f>+L4</f>
        <v>2018</v>
      </c>
      <c r="Q9" s="1074">
        <f>+L6</f>
        <v>43373</v>
      </c>
      <c r="R9" s="1047"/>
      <c r="S9" s="1717" t="s">
        <v>986</v>
      </c>
      <c r="T9" s="1718"/>
      <c r="U9" s="171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0" t="s">
        <v>1023</v>
      </c>
      <c r="T13" s="1721"/>
      <c r="U13" s="1722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3" t="s">
        <v>2067</v>
      </c>
      <c r="T14" s="1724"/>
      <c r="U14" s="1725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6" t="s">
        <v>2066</v>
      </c>
      <c r="T15" s="1727"/>
      <c r="U15" s="1728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3" t="s">
        <v>1026</v>
      </c>
      <c r="T16" s="1724"/>
      <c r="U16" s="172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3" t="s">
        <v>1028</v>
      </c>
      <c r="T17" s="1724"/>
      <c r="U17" s="172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3" t="s">
        <v>1030</v>
      </c>
      <c r="T18" s="1724"/>
      <c r="U18" s="172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3" t="s">
        <v>1032</v>
      </c>
      <c r="T19" s="1724"/>
      <c r="U19" s="172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8</v>
      </c>
      <c r="K20" s="1096"/>
      <c r="L20" s="1115">
        <f t="shared" si="4"/>
        <v>0</v>
      </c>
      <c r="M20" s="1096"/>
      <c r="N20" s="1116">
        <f t="shared" si="5"/>
        <v>8</v>
      </c>
      <c r="O20" s="1098"/>
      <c r="P20" s="1114">
        <f>+ROUND(+SUM(OTCHET!E82:E90),0)</f>
        <v>0</v>
      </c>
      <c r="Q20" s="1115">
        <f>+ROUND(+SUM(OTCHET!L82:L90),0)</f>
        <v>8</v>
      </c>
      <c r="R20" s="1047"/>
      <c r="S20" s="1723" t="s">
        <v>1034</v>
      </c>
      <c r="T20" s="1724"/>
      <c r="U20" s="1725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3" t="s">
        <v>1036</v>
      </c>
      <c r="T21" s="1724"/>
      <c r="U21" s="1725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29" t="s">
        <v>2068</v>
      </c>
      <c r="T22" s="1730"/>
      <c r="U22" s="173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8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8</v>
      </c>
      <c r="O23" s="1098"/>
      <c r="P23" s="1126">
        <f>+ROUND(+SUM(P13,P14,P16,P17,P18,P19,P20,P21,P22),0)</f>
        <v>0</v>
      </c>
      <c r="Q23" s="1126">
        <f>+ROUND(+SUM(Q13,Q14,Q16,Q17,Q18,Q19,Q20,Q21,Q22),0)</f>
        <v>8</v>
      </c>
      <c r="R23" s="1047"/>
      <c r="S23" s="1732" t="s">
        <v>1039</v>
      </c>
      <c r="T23" s="1733"/>
      <c r="U23" s="1734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0" t="s">
        <v>1042</v>
      </c>
      <c r="T25" s="1721"/>
      <c r="U25" s="1722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3" t="s">
        <v>1044</v>
      </c>
      <c r="T26" s="1724"/>
      <c r="U26" s="1725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29" t="s">
        <v>1046</v>
      </c>
      <c r="T27" s="1730"/>
      <c r="U27" s="173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2" t="s">
        <v>1048</v>
      </c>
      <c r="T28" s="1733"/>
      <c r="U28" s="1734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2" t="s">
        <v>1055</v>
      </c>
      <c r="T35" s="1733"/>
      <c r="U35" s="1734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5" t="s">
        <v>1057</v>
      </c>
      <c r="T36" s="1736"/>
      <c r="U36" s="1737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8" t="s">
        <v>1059</v>
      </c>
      <c r="T37" s="1739"/>
      <c r="U37" s="1740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1" t="s">
        <v>1061</v>
      </c>
      <c r="T38" s="1742"/>
      <c r="U38" s="1743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2" t="s">
        <v>1063</v>
      </c>
      <c r="T40" s="1733"/>
      <c r="U40" s="1734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0" t="s">
        <v>1066</v>
      </c>
      <c r="T42" s="1721"/>
      <c r="U42" s="1722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3" t="s">
        <v>1068</v>
      </c>
      <c r="T43" s="1724"/>
      <c r="U43" s="1725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3" t="s">
        <v>1070</v>
      </c>
      <c r="T44" s="1724"/>
      <c r="U44" s="1725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29" t="s">
        <v>1072</v>
      </c>
      <c r="T45" s="1730"/>
      <c r="U45" s="173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2" t="s">
        <v>1074</v>
      </c>
      <c r="T46" s="1733"/>
      <c r="U46" s="1734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8</v>
      </c>
      <c r="K48" s="1096"/>
      <c r="L48" s="1201">
        <f>+ROUND(L23+L28+L35+L40+L46,0)</f>
        <v>0</v>
      </c>
      <c r="M48" s="1096"/>
      <c r="N48" s="1202">
        <f>+ROUND(N23+N28+N35+N40+N46,0)</f>
        <v>8</v>
      </c>
      <c r="O48" s="1203"/>
      <c r="P48" s="1200">
        <f>+ROUND(P23+P28+P35+P40+P46,0)</f>
        <v>0</v>
      </c>
      <c r="Q48" s="1201">
        <f>+ROUND(Q23+Q28+Q35+Q40+Q46,0)</f>
        <v>8</v>
      </c>
      <c r="R48" s="1047"/>
      <c r="S48" s="1744" t="s">
        <v>1076</v>
      </c>
      <c r="T48" s="1745"/>
      <c r="U48" s="1746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794812</v>
      </c>
      <c r="K51" s="1096"/>
      <c r="L51" s="1103">
        <f>+IF($P$2=33,$Q51,0)</f>
        <v>0</v>
      </c>
      <c r="M51" s="1096"/>
      <c r="N51" s="1133">
        <f>+ROUND(+G51+J51+L51,0)</f>
        <v>794812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794812</v>
      </c>
      <c r="R51" s="1047"/>
      <c r="S51" s="1720" t="s">
        <v>1080</v>
      </c>
      <c r="T51" s="1721"/>
      <c r="U51" s="1722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3" t="s">
        <v>1082</v>
      </c>
      <c r="T52" s="1724"/>
      <c r="U52" s="172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3" t="s">
        <v>1084</v>
      </c>
      <c r="T53" s="1724"/>
      <c r="U53" s="1725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453722</v>
      </c>
      <c r="K54" s="1096"/>
      <c r="L54" s="1121">
        <f>+IF($P$2=33,$Q54,0)</f>
        <v>0</v>
      </c>
      <c r="M54" s="1096"/>
      <c r="N54" s="1122">
        <f>+ROUND(+G54+J54+L54,0)</f>
        <v>453722</v>
      </c>
      <c r="O54" s="1098"/>
      <c r="P54" s="1120">
        <f>+ROUND(OTCHET!E188+OTCHET!E191,0)</f>
        <v>0</v>
      </c>
      <c r="Q54" s="1121">
        <f>+ROUND(OTCHET!L188+OTCHET!L191,0)</f>
        <v>453722</v>
      </c>
      <c r="R54" s="1047"/>
      <c r="S54" s="1723" t="s">
        <v>1086</v>
      </c>
      <c r="T54" s="1724"/>
      <c r="U54" s="1725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91716</v>
      </c>
      <c r="K55" s="1096"/>
      <c r="L55" s="1121">
        <f>+IF($P$2=33,$Q55,0)</f>
        <v>0</v>
      </c>
      <c r="M55" s="1096"/>
      <c r="N55" s="1122">
        <f>+ROUND(+G55+J55+L55,0)</f>
        <v>91716</v>
      </c>
      <c r="O55" s="1098"/>
      <c r="P55" s="1120">
        <f>+ROUND(OTCHET!E197+OTCHET!E205,0)</f>
        <v>0</v>
      </c>
      <c r="Q55" s="1121">
        <f>+ROUND(OTCHET!L197+OTCHET!L205,0)</f>
        <v>91716</v>
      </c>
      <c r="R55" s="1047"/>
      <c r="S55" s="1729" t="s">
        <v>1088</v>
      </c>
      <c r="T55" s="1730"/>
      <c r="U55" s="173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1340250</v>
      </c>
      <c r="K56" s="1096"/>
      <c r="L56" s="1209">
        <f>+ROUND(+SUM(L51:L55),0)</f>
        <v>0</v>
      </c>
      <c r="M56" s="1096"/>
      <c r="N56" s="1210">
        <f>+ROUND(+SUM(N51:N55),0)</f>
        <v>1340250</v>
      </c>
      <c r="O56" s="1098"/>
      <c r="P56" s="1208">
        <f>+ROUND(+SUM(P51:P55),0)</f>
        <v>0</v>
      </c>
      <c r="Q56" s="1209">
        <f>+ROUND(+SUM(Q51:Q55),0)</f>
        <v>1340250</v>
      </c>
      <c r="R56" s="1047"/>
      <c r="S56" s="1732" t="s">
        <v>1090</v>
      </c>
      <c r="T56" s="1733"/>
      <c r="U56" s="1734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0" t="s">
        <v>1093</v>
      </c>
      <c r="T58" s="1721"/>
      <c r="U58" s="1722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3" t="s">
        <v>1095</v>
      </c>
      <c r="T59" s="1724"/>
      <c r="U59" s="1725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3" t="s">
        <v>1097</v>
      </c>
      <c r="T60" s="1724"/>
      <c r="U60" s="1725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29" t="s">
        <v>1099</v>
      </c>
      <c r="T61" s="1730"/>
      <c r="U61" s="173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2" t="s">
        <v>1103</v>
      </c>
      <c r="T63" s="1733"/>
      <c r="U63" s="1734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0" t="s">
        <v>1106</v>
      </c>
      <c r="T65" s="1721"/>
      <c r="U65" s="1722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3" t="s">
        <v>1108</v>
      </c>
      <c r="T66" s="1724"/>
      <c r="U66" s="1725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2" t="s">
        <v>1110</v>
      </c>
      <c r="T67" s="1733"/>
      <c r="U67" s="1734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36213</v>
      </c>
      <c r="K69" s="1096"/>
      <c r="L69" s="1103">
        <f>+IF($P$2=33,$Q69,0)</f>
        <v>0</v>
      </c>
      <c r="M69" s="1096"/>
      <c r="N69" s="1133">
        <f>+ROUND(+G69+J69+L69,0)</f>
        <v>36213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36213</v>
      </c>
      <c r="R69" s="1047"/>
      <c r="S69" s="1720" t="s">
        <v>1113</v>
      </c>
      <c r="T69" s="1721"/>
      <c r="U69" s="1722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3" t="s">
        <v>1115</v>
      </c>
      <c r="T70" s="1724"/>
      <c r="U70" s="1725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36213</v>
      </c>
      <c r="K71" s="1096"/>
      <c r="L71" s="1209">
        <f>+ROUND(+SUM(L69:L70),0)</f>
        <v>0</v>
      </c>
      <c r="M71" s="1096"/>
      <c r="N71" s="1210">
        <f>+ROUND(+SUM(N69:N70),0)</f>
        <v>36213</v>
      </c>
      <c r="O71" s="1098"/>
      <c r="P71" s="1208">
        <f>+ROUND(+SUM(P69:P70),0)</f>
        <v>0</v>
      </c>
      <c r="Q71" s="1209">
        <f>+ROUND(+SUM(Q69:Q70),0)</f>
        <v>36213</v>
      </c>
      <c r="R71" s="1047"/>
      <c r="S71" s="1732" t="s">
        <v>1117</v>
      </c>
      <c r="T71" s="1733"/>
      <c r="U71" s="1734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0" t="s">
        <v>1120</v>
      </c>
      <c r="T73" s="1721"/>
      <c r="U73" s="1722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3" t="s">
        <v>1122</v>
      </c>
      <c r="T74" s="1724"/>
      <c r="U74" s="1725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2" t="s">
        <v>1124</v>
      </c>
      <c r="T75" s="1733"/>
      <c r="U75" s="1734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1376463</v>
      </c>
      <c r="K77" s="1096"/>
      <c r="L77" s="1234">
        <f>+ROUND(L56+L63+L67+L71+L75,0)</f>
        <v>0</v>
      </c>
      <c r="M77" s="1096"/>
      <c r="N77" s="1235">
        <f>+ROUND(N56+N63+N67+N71+N75,0)</f>
        <v>1376463</v>
      </c>
      <c r="O77" s="1098"/>
      <c r="P77" s="1232">
        <f>+ROUND(P56+P63+P67+P71+P75,0)</f>
        <v>0</v>
      </c>
      <c r="Q77" s="1233">
        <f>+ROUND(Q56+Q63+Q67+Q71+Q75,0)</f>
        <v>1376463</v>
      </c>
      <c r="R77" s="1047"/>
      <c r="S77" s="1747" t="s">
        <v>1126</v>
      </c>
      <c r="T77" s="1748"/>
      <c r="U77" s="174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944485</v>
      </c>
      <c r="K79" s="1096"/>
      <c r="L79" s="1109">
        <f>+IF($P$2=33,$Q79,0)</f>
        <v>0</v>
      </c>
      <c r="M79" s="1096"/>
      <c r="N79" s="1110">
        <f>+ROUND(+G79+J79+L79,0)</f>
        <v>944485</v>
      </c>
      <c r="O79" s="1098"/>
      <c r="P79" s="1108">
        <f>+ROUND(OTCHET!E421,0)</f>
        <v>0</v>
      </c>
      <c r="Q79" s="1109">
        <f>+ROUND(OTCHET!L421,0)</f>
        <v>944485</v>
      </c>
      <c r="R79" s="1047"/>
      <c r="S79" s="1720" t="s">
        <v>1129</v>
      </c>
      <c r="T79" s="1721"/>
      <c r="U79" s="1722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393785</v>
      </c>
      <c r="K80" s="1096"/>
      <c r="L80" s="1121">
        <f>+IF($P$2=33,$Q80,0)</f>
        <v>0</v>
      </c>
      <c r="M80" s="1096"/>
      <c r="N80" s="1122">
        <f>+ROUND(+G80+J80+L80,0)</f>
        <v>393785</v>
      </c>
      <c r="O80" s="1098"/>
      <c r="P80" s="1120">
        <f>+ROUND(OTCHET!E431,0)</f>
        <v>0</v>
      </c>
      <c r="Q80" s="1121">
        <f>+ROUND(OTCHET!L431,0)</f>
        <v>393785</v>
      </c>
      <c r="R80" s="1047"/>
      <c r="S80" s="1723" t="s">
        <v>1131</v>
      </c>
      <c r="T80" s="1724"/>
      <c r="U80" s="1725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1338270</v>
      </c>
      <c r="K81" s="1096"/>
      <c r="L81" s="1243">
        <f>+ROUND(L79+L80,0)</f>
        <v>0</v>
      </c>
      <c r="M81" s="1096"/>
      <c r="N81" s="1244">
        <f>+ROUND(N79+N80,0)</f>
        <v>1338270</v>
      </c>
      <c r="O81" s="1098"/>
      <c r="P81" s="1242">
        <f>+ROUND(P79+P80,0)</f>
        <v>0</v>
      </c>
      <c r="Q81" s="1243">
        <f>+ROUND(Q79+Q80,0)</f>
        <v>1338270</v>
      </c>
      <c r="R81" s="1047"/>
      <c r="S81" s="1750" t="s">
        <v>1133</v>
      </c>
      <c r="T81" s="1751"/>
      <c r="U81" s="1752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3">
        <f>+IF(+SUM(F82:N82)=0,0,"Контрола: дефицит/излишък = финансиране с обратен знак (Г. + Д. = 0)")</f>
        <v>0</v>
      </c>
      <c r="C82" s="1754"/>
      <c r="D82" s="175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-38185</v>
      </c>
      <c r="K83" s="1096"/>
      <c r="L83" s="1256">
        <f>+ROUND(L48,0)-ROUND(L77,0)+ROUND(L81,0)</f>
        <v>0</v>
      </c>
      <c r="M83" s="1096"/>
      <c r="N83" s="1257">
        <f>+ROUND(N48,0)-ROUND(N77,0)+ROUND(N81,0)</f>
        <v>-38185</v>
      </c>
      <c r="O83" s="1258"/>
      <c r="P83" s="1255">
        <f>+ROUND(P48,0)-ROUND(P77,0)+ROUND(P81,0)</f>
        <v>0</v>
      </c>
      <c r="Q83" s="1256">
        <f>+ROUND(Q48,0)-ROUND(Q77,0)+ROUND(Q81,0)</f>
        <v>-38185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38185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38185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38185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0" t="s">
        <v>1139</v>
      </c>
      <c r="T87" s="1721"/>
      <c r="U87" s="1722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3" t="s">
        <v>1141</v>
      </c>
      <c r="T88" s="1724"/>
      <c r="U88" s="1725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2" t="s">
        <v>1143</v>
      </c>
      <c r="T89" s="1733"/>
      <c r="U89" s="1734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0" t="s">
        <v>1146</v>
      </c>
      <c r="T91" s="1721"/>
      <c r="U91" s="1722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3" t="s">
        <v>1148</v>
      </c>
      <c r="T92" s="1724"/>
      <c r="U92" s="1725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3" t="s">
        <v>1150</v>
      </c>
      <c r="T93" s="1724"/>
      <c r="U93" s="1725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29" t="s">
        <v>1152</v>
      </c>
      <c r="T94" s="1730"/>
      <c r="U94" s="173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2" t="s">
        <v>1154</v>
      </c>
      <c r="T95" s="1733"/>
      <c r="U95" s="1734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0" t="s">
        <v>1157</v>
      </c>
      <c r="T97" s="1721"/>
      <c r="U97" s="1722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3" t="s">
        <v>1159</v>
      </c>
      <c r="T98" s="1724"/>
      <c r="U98" s="1725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2" t="s">
        <v>1161</v>
      </c>
      <c r="T99" s="1733"/>
      <c r="U99" s="1734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4" t="s">
        <v>1163</v>
      </c>
      <c r="T101" s="1745"/>
      <c r="U101" s="1746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0" t="s">
        <v>1167</v>
      </c>
      <c r="T104" s="1721"/>
      <c r="U104" s="1722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3" t="s">
        <v>1169</v>
      </c>
      <c r="T105" s="1724"/>
      <c r="U105" s="1725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2" t="s">
        <v>1171</v>
      </c>
      <c r="T106" s="1733"/>
      <c r="U106" s="1734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6" t="s">
        <v>1174</v>
      </c>
      <c r="T108" s="1757"/>
      <c r="U108" s="175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59" t="s">
        <v>1176</v>
      </c>
      <c r="T109" s="1760"/>
      <c r="U109" s="1761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2" t="s">
        <v>1178</v>
      </c>
      <c r="T110" s="1733"/>
      <c r="U110" s="1734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0" t="s">
        <v>1181</v>
      </c>
      <c r="T112" s="1721"/>
      <c r="U112" s="1722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3" t="s">
        <v>1183</v>
      </c>
      <c r="T113" s="1724"/>
      <c r="U113" s="1725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2" t="s">
        <v>1185</v>
      </c>
      <c r="T114" s="1733"/>
      <c r="U114" s="1734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0" t="s">
        <v>1188</v>
      </c>
      <c r="T116" s="1721"/>
      <c r="U116" s="1722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3" t="s">
        <v>1190</v>
      </c>
      <c r="T117" s="1724"/>
      <c r="U117" s="1725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2" t="s">
        <v>1192</v>
      </c>
      <c r="T118" s="1733"/>
      <c r="U118" s="1734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7" t="s">
        <v>1194</v>
      </c>
      <c r="T120" s="1748"/>
      <c r="U120" s="174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0" t="s">
        <v>1197</v>
      </c>
      <c r="T122" s="1721"/>
      <c r="U122" s="1722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23515</v>
      </c>
      <c r="K123" s="1096"/>
      <c r="L123" s="1121">
        <f>+IF($P$2=33,$Q123,0)</f>
        <v>0</v>
      </c>
      <c r="M123" s="1096"/>
      <c r="N123" s="1122">
        <f>+ROUND(+G123+J123+L123,0)</f>
        <v>23515</v>
      </c>
      <c r="O123" s="1098"/>
      <c r="P123" s="1120">
        <f>+ROUND(OTCHET!E526,0)</f>
        <v>0</v>
      </c>
      <c r="Q123" s="1121">
        <f>+ROUND(OTCHET!L526,0)</f>
        <v>23515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3" t="s">
        <v>1201</v>
      </c>
      <c r="T124" s="1724"/>
      <c r="U124" s="1725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1" t="s">
        <v>1203</v>
      </c>
      <c r="T126" s="1772"/>
      <c r="U126" s="177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23515</v>
      </c>
      <c r="K127" s="1096"/>
      <c r="L127" s="1243">
        <f>+ROUND(+SUM(L122:L126),0)</f>
        <v>0</v>
      </c>
      <c r="M127" s="1096"/>
      <c r="N127" s="1244">
        <f>+ROUND(+SUM(N122:N126),0)</f>
        <v>23515</v>
      </c>
      <c r="O127" s="1098"/>
      <c r="P127" s="1242">
        <f>+ROUND(+SUM(P122:P126),0)</f>
        <v>0</v>
      </c>
      <c r="Q127" s="1243">
        <f>+ROUND(+SUM(Q122:Q126),0)</f>
        <v>23515</v>
      </c>
      <c r="R127" s="1047"/>
      <c r="S127" s="1750" t="s">
        <v>1205</v>
      </c>
      <c r="T127" s="1751"/>
      <c r="U127" s="1752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20" t="s">
        <v>1208</v>
      </c>
      <c r="T129" s="1721"/>
      <c r="U129" s="1722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3" t="s">
        <v>1210</v>
      </c>
      <c r="T130" s="1724"/>
      <c r="U130" s="1725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138565</v>
      </c>
      <c r="K131" s="1096"/>
      <c r="L131" s="1121">
        <f>+IF($P$2=33,$Q131,0)</f>
        <v>0</v>
      </c>
      <c r="M131" s="1096"/>
      <c r="N131" s="1122">
        <f>+ROUND(+G131+J131+L131,0)</f>
        <v>138565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138565</v>
      </c>
      <c r="R131" s="1047"/>
      <c r="S131" s="1762" t="s">
        <v>1212</v>
      </c>
      <c r="T131" s="1763"/>
      <c r="U131" s="176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-14670</v>
      </c>
      <c r="K132" s="1096"/>
      <c r="L132" s="1296">
        <f>+ROUND(+L131-L129-L130,0)</f>
        <v>0</v>
      </c>
      <c r="M132" s="1096"/>
      <c r="N132" s="1297">
        <f>+ROUND(+N131-N129-N130,0)</f>
        <v>-14670</v>
      </c>
      <c r="O132" s="1098"/>
      <c r="P132" s="1295">
        <f>+ROUND(+P131-P129-P130,0)</f>
        <v>0</v>
      </c>
      <c r="Q132" s="1296">
        <f>+ROUND(+Q131-Q129-Q130,0)</f>
        <v>-14670</v>
      </c>
      <c r="R132" s="1047"/>
      <c r="S132" s="1765" t="s">
        <v>1214</v>
      </c>
      <c r="T132" s="1766"/>
      <c r="U132" s="1767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8">
        <f>+IF(+SUM(F133:N133)=0,0,"Контрола: дефицит/излишък = финансиране с обратен знак (Г. + Д. = 0)")</f>
        <v>0</v>
      </c>
      <c r="C133" s="1768"/>
      <c r="D133" s="1768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43390</v>
      </c>
      <c r="D134" s="1248" t="s">
        <v>1216</v>
      </c>
      <c r="E134" s="1020"/>
      <c r="F134" s="1769"/>
      <c r="G134" s="1769"/>
      <c r="H134" s="1020"/>
      <c r="I134" s="1305" t="s">
        <v>1217</v>
      </c>
      <c r="J134" s="1306"/>
      <c r="K134" s="1020"/>
      <c r="L134" s="1769"/>
      <c r="M134" s="1769"/>
      <c r="N134" s="1769"/>
      <c r="O134" s="1300"/>
      <c r="P134" s="1770"/>
      <c r="Q134" s="1770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43373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8</v>
      </c>
      <c r="G22" s="765">
        <f>+G23+G25+G36+G37</f>
        <v>0</v>
      </c>
      <c r="H22" s="766">
        <f>+H23+H25+H36+H37</f>
        <v>8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8</v>
      </c>
      <c r="G25" s="784">
        <f>+G26+G30+G31+G32+G33</f>
        <v>0</v>
      </c>
      <c r="H25" s="785">
        <f>+H26+H30+H31+H32+H33</f>
        <v>8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8</v>
      </c>
      <c r="G26" s="789">
        <f>OTCHET!I75</f>
        <v>0</v>
      </c>
      <c r="H26" s="790">
        <f>OTCHET!J75</f>
        <v>8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1376463</v>
      </c>
      <c r="G38" s="849">
        <f>G39+G43+G44+G46+SUM(G48:G52)+G55</f>
        <v>241827</v>
      </c>
      <c r="H38" s="850">
        <f>H39+H43+H44+H46+SUM(H48:H52)+H55</f>
        <v>1134636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2049</v>
      </c>
      <c r="C39" s="942"/>
      <c r="D39" s="1674"/>
      <c r="E39" s="811">
        <f>SUM(E40:E42)</f>
        <v>0</v>
      </c>
      <c r="F39" s="811">
        <f>SUM(F40:F42)</f>
        <v>545438</v>
      </c>
      <c r="G39" s="812">
        <f>SUM(G40:G42)</f>
        <v>175420</v>
      </c>
      <c r="H39" s="813">
        <f>SUM(H40:H42)</f>
        <v>370018</v>
      </c>
      <c r="I39" s="1413">
        <f>SUM(I40:I42)</f>
        <v>0</v>
      </c>
      <c r="J39" s="856"/>
      <c r="K39" s="814" t="s">
        <v>2050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2051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152394</v>
      </c>
      <c r="G40" s="875">
        <f>OTCHET!I188</f>
        <v>136569</v>
      </c>
      <c r="H40" s="876">
        <f>OTCHET!J188</f>
        <v>15825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2052</v>
      </c>
      <c r="C41" s="1679" t="s">
        <v>853</v>
      </c>
      <c r="D41" s="1678"/>
      <c r="E41" s="1680">
        <f>OTCHET!E191</f>
        <v>0</v>
      </c>
      <c r="F41" s="1680">
        <f t="shared" si="1"/>
        <v>301328</v>
      </c>
      <c r="G41" s="1681">
        <f>OTCHET!I191</f>
        <v>3228</v>
      </c>
      <c r="H41" s="1682">
        <f>OTCHET!J191</f>
        <v>298100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2053</v>
      </c>
      <c r="C42" s="1684" t="s">
        <v>66</v>
      </c>
      <c r="D42" s="1683"/>
      <c r="E42" s="1685">
        <f>+OTCHET!E197+OTCHET!E205</f>
        <v>0</v>
      </c>
      <c r="F42" s="1685">
        <f t="shared" si="1"/>
        <v>91716</v>
      </c>
      <c r="G42" s="1686">
        <f>+OTCHET!I197+OTCHET!I205</f>
        <v>35623</v>
      </c>
      <c r="H42" s="1687">
        <f>+OTCHET!J197+OTCHET!J205</f>
        <v>56093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2054</v>
      </c>
      <c r="C43" s="858" t="s">
        <v>735</v>
      </c>
      <c r="D43" s="857"/>
      <c r="E43" s="816">
        <f>+OTCHET!E206+OTCHET!E224+OTCHET!E273</f>
        <v>0</v>
      </c>
      <c r="F43" s="816">
        <f t="shared" si="1"/>
        <v>794812</v>
      </c>
      <c r="G43" s="817">
        <f>+OTCHET!I206+OTCHET!I224+OTCHET!I273</f>
        <v>30194</v>
      </c>
      <c r="H43" s="818">
        <f>+OTCHET!J206+OTCHET!J224+OTCHET!J273</f>
        <v>764618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2055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2056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36213</v>
      </c>
      <c r="G46" s="868">
        <f>+OTCHET!I257+OTCHET!I258+OTCHET!I259+OTCHET!I260</f>
        <v>36213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36213</v>
      </c>
      <c r="G47" s="862">
        <f>+OTCHET!I258</f>
        <v>36213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2057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2058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2059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2060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2063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2061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2062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1338270</v>
      </c>
      <c r="G56" s="894">
        <f>+G57+G58+G62</f>
        <v>218312</v>
      </c>
      <c r="H56" s="895">
        <f>+H57+H58+H62</f>
        <v>1119958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1338270</v>
      </c>
      <c r="G58" s="903">
        <f>+OTCHET!I385+OTCHET!I393+OTCHET!I398+OTCHET!I401+OTCHET!I404+OTCHET!I407+OTCHET!I408+OTCHET!I411+OTCHET!I424+OTCHET!I425+OTCHET!I426+OTCHET!I427+OTCHET!I428</f>
        <v>218312</v>
      </c>
      <c r="H58" s="904">
        <f>+OTCHET!J385+OTCHET!J393+OTCHET!J398+OTCHET!J401+OTCHET!J404+OTCHET!J407+OTCHET!J408+OTCHET!J411+OTCHET!J424+OTCHET!J425+OTCHET!J426+OTCHET!J427+OTCHET!J428</f>
        <v>1119958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393785</v>
      </c>
      <c r="G59" s="907">
        <f>+OTCHET!I424+OTCHET!I425+OTCHET!I426+OTCHET!I427+OTCHET!I428</f>
        <v>47448</v>
      </c>
      <c r="H59" s="908">
        <f>+OTCHET!J424+OTCHET!J425+OTCHET!J426+OTCHET!J427+OTCHET!J428</f>
        <v>346337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-38185</v>
      </c>
      <c r="G64" s="929">
        <f>+G22-G38+G56-G63</f>
        <v>-23515</v>
      </c>
      <c r="H64" s="930">
        <f>+H22-H38+H56-H63</f>
        <v>-14670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38185</v>
      </c>
      <c r="G66" s="939">
        <f>SUM(+G68+G76+G77+G84+G85+G86+G89+G90+G91+G92+G93+G94+G95)</f>
        <v>23515</v>
      </c>
      <c r="H66" s="940">
        <f>SUM(+H68+H76+H77+H84+H85+H86+H89+H90+H91+H92+H93+H94+H95)</f>
        <v>14670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23515</v>
      </c>
      <c r="G86" s="907">
        <f>+G87+G88</f>
        <v>23515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23515</v>
      </c>
      <c r="G88" s="965">
        <f>+OTCHET!I523+OTCHET!I526+OTCHET!I546</f>
        <v>23515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-138565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-138565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13"/>
  <sheetViews>
    <sheetView tabSelected="1" view="pageBreakPreview" zoomScale="60" zoomScaleNormal="75" zoomScalePageLayoutView="0" workbookViewId="0" topLeftCell="B593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КСФ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1919</v>
      </c>
      <c r="C9" s="1828"/>
      <c r="D9" s="1829"/>
      <c r="E9" s="115">
        <v>43101</v>
      </c>
      <c r="F9" s="116">
        <v>43373</v>
      </c>
      <c r="G9" s="113"/>
      <c r="H9" s="1416"/>
      <c r="I9" s="1872"/>
      <c r="J9" s="187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74" t="s">
        <v>979</v>
      </c>
      <c r="J10" s="187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5"/>
      <c r="J11" s="1875"/>
      <c r="K11" s="113"/>
      <c r="L11" s="113"/>
      <c r="M11" s="7">
        <v>1</v>
      </c>
      <c r="N11" s="108"/>
    </row>
    <row r="12" spans="2:14" ht="27" customHeight="1">
      <c r="B12" s="1830" t="str">
        <f>VLOOKUP(F12,PRBK,2,FALSE)</f>
        <v>Твърдица</v>
      </c>
      <c r="C12" s="1831"/>
      <c r="D12" s="1832"/>
      <c r="E12" s="118" t="s">
        <v>973</v>
      </c>
      <c r="F12" s="1586" t="s">
        <v>1560</v>
      </c>
      <c r="G12" s="113"/>
      <c r="H12" s="114"/>
      <c r="I12" s="1875"/>
      <c r="J12" s="187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2" t="s">
        <v>2033</v>
      </c>
      <c r="F19" s="1803"/>
      <c r="G19" s="1803"/>
      <c r="H19" s="1804"/>
      <c r="I19" s="1817" t="s">
        <v>2034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472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474</v>
      </c>
      <c r="D28" s="18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127</v>
      </c>
      <c r="D33" s="18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8</v>
      </c>
      <c r="K75" s="170">
        <f>SUM(K76:K90)</f>
        <v>0</v>
      </c>
      <c r="L75" s="1377">
        <f t="shared" si="13"/>
        <v>8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8</v>
      </c>
      <c r="K82" s="160">
        <v>0</v>
      </c>
      <c r="L82" s="296">
        <f t="shared" si="14"/>
        <v>8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8</v>
      </c>
      <c r="K170" s="214">
        <f t="shared" si="39"/>
        <v>0</v>
      </c>
      <c r="L170" s="211">
        <f t="shared" si="39"/>
        <v>8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3" t="str">
        <f>$B$7</f>
        <v>ОТЧЕТНИ ДАННИ ПО ЕБК ЗА СМЕТКИТЕ ЗА СРЕДСТВАТА ОТ ЕВРОПЕЙСКИЯ СЪЮЗ - КСФ</v>
      </c>
      <c r="C175" s="1834"/>
      <c r="D175" s="183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6" t="str">
        <f>$B$9</f>
        <v>Твърдица</v>
      </c>
      <c r="C177" s="1797"/>
      <c r="D177" s="1798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0" t="str">
        <f>$B$12</f>
        <v>Твърдица</v>
      </c>
      <c r="C180" s="1831"/>
      <c r="D180" s="183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2" t="s">
        <v>2035</v>
      </c>
      <c r="F184" s="1803"/>
      <c r="G184" s="1803"/>
      <c r="H184" s="1804"/>
      <c r="I184" s="1805" t="s">
        <v>2036</v>
      </c>
      <c r="J184" s="1806"/>
      <c r="K184" s="1806"/>
      <c r="L184" s="1807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8" t="s">
        <v>751</v>
      </c>
      <c r="D188" s="180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136569</v>
      </c>
      <c r="J188" s="276">
        <f t="shared" si="42"/>
        <v>15825</v>
      </c>
      <c r="K188" s="277">
        <f t="shared" si="42"/>
        <v>0</v>
      </c>
      <c r="L188" s="274">
        <f t="shared" si="42"/>
        <v>152394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136569</v>
      </c>
      <c r="J189" s="284">
        <f t="shared" si="44"/>
        <v>15825</v>
      </c>
      <c r="K189" s="285">
        <f t="shared" si="44"/>
        <v>0</v>
      </c>
      <c r="L189" s="282">
        <f t="shared" si="44"/>
        <v>152394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2" t="s">
        <v>754</v>
      </c>
      <c r="D191" s="1793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3228</v>
      </c>
      <c r="J191" s="276">
        <f t="shared" si="45"/>
        <v>298100</v>
      </c>
      <c r="K191" s="277">
        <f t="shared" si="45"/>
        <v>0</v>
      </c>
      <c r="L191" s="274">
        <f t="shared" si="45"/>
        <v>301328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271434</v>
      </c>
      <c r="K192" s="285">
        <f t="shared" si="46"/>
        <v>0</v>
      </c>
      <c r="L192" s="282">
        <f t="shared" si="46"/>
        <v>271434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3228</v>
      </c>
      <c r="J193" s="298">
        <f t="shared" si="46"/>
        <v>26666</v>
      </c>
      <c r="K193" s="299">
        <f t="shared" si="46"/>
        <v>0</v>
      </c>
      <c r="L193" s="296">
        <f t="shared" si="46"/>
        <v>29894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35623</v>
      </c>
      <c r="J197" s="276">
        <f t="shared" si="47"/>
        <v>56093</v>
      </c>
      <c r="K197" s="277">
        <f t="shared" si="47"/>
        <v>0</v>
      </c>
      <c r="L197" s="274">
        <f t="shared" si="47"/>
        <v>91716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17788</v>
      </c>
      <c r="J198" s="284">
        <f t="shared" si="48"/>
        <v>33083</v>
      </c>
      <c r="K198" s="285">
        <f t="shared" si="48"/>
        <v>0</v>
      </c>
      <c r="L198" s="282">
        <f t="shared" si="48"/>
        <v>50871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6329</v>
      </c>
      <c r="J199" s="298">
        <f t="shared" si="48"/>
        <v>0</v>
      </c>
      <c r="K199" s="299">
        <f t="shared" si="48"/>
        <v>0</v>
      </c>
      <c r="L199" s="296">
        <f t="shared" si="48"/>
        <v>6329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7472</v>
      </c>
      <c r="J201" s="298">
        <f t="shared" si="48"/>
        <v>15163</v>
      </c>
      <c r="K201" s="299">
        <f t="shared" si="48"/>
        <v>0</v>
      </c>
      <c r="L201" s="296">
        <f t="shared" si="48"/>
        <v>22635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4034</v>
      </c>
      <c r="J202" s="298">
        <f t="shared" si="48"/>
        <v>7847</v>
      </c>
      <c r="K202" s="299">
        <f t="shared" si="48"/>
        <v>0</v>
      </c>
      <c r="L202" s="296">
        <f t="shared" si="48"/>
        <v>11881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2" t="s">
        <v>201</v>
      </c>
      <c r="D206" s="1793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30194</v>
      </c>
      <c r="J206" s="276">
        <f t="shared" si="49"/>
        <v>764618</v>
      </c>
      <c r="K206" s="277">
        <f t="shared" si="49"/>
        <v>0</v>
      </c>
      <c r="L206" s="311">
        <f t="shared" si="49"/>
        <v>794812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650</v>
      </c>
      <c r="J210" s="298">
        <f t="shared" si="50"/>
        <v>0</v>
      </c>
      <c r="K210" s="299">
        <f t="shared" si="50"/>
        <v>0</v>
      </c>
      <c r="L210" s="296">
        <f t="shared" si="50"/>
        <v>650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22901</v>
      </c>
      <c r="J211" s="298">
        <f t="shared" si="50"/>
        <v>1890</v>
      </c>
      <c r="K211" s="299">
        <f t="shared" si="50"/>
        <v>0</v>
      </c>
      <c r="L211" s="296">
        <f t="shared" si="50"/>
        <v>24791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6457</v>
      </c>
      <c r="J213" s="323">
        <f t="shared" si="50"/>
        <v>762728</v>
      </c>
      <c r="K213" s="324">
        <f t="shared" si="50"/>
        <v>0</v>
      </c>
      <c r="L213" s="321">
        <f t="shared" si="50"/>
        <v>769185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2" t="s">
        <v>275</v>
      </c>
      <c r="D224" s="178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2" t="s">
        <v>729</v>
      </c>
      <c r="D228" s="178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2" t="s">
        <v>220</v>
      </c>
      <c r="D234" s="178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2" t="s">
        <v>222</v>
      </c>
      <c r="D237" s="178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1672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2" t="s">
        <v>225</v>
      </c>
      <c r="D241" s="178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2" t="s">
        <v>237</v>
      </c>
      <c r="D257" s="178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2" t="s">
        <v>238</v>
      </c>
      <c r="D258" s="178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36213</v>
      </c>
      <c r="J258" s="276">
        <f t="shared" si="64"/>
        <v>0</v>
      </c>
      <c r="K258" s="277">
        <f t="shared" si="64"/>
        <v>0</v>
      </c>
      <c r="L258" s="311">
        <f t="shared" si="64"/>
        <v>36213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782" t="s">
        <v>239</v>
      </c>
      <c r="D259" s="178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2" t="s">
        <v>240</v>
      </c>
      <c r="D260" s="178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2" t="s">
        <v>1677</v>
      </c>
      <c r="D267" s="178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2" t="s">
        <v>1674</v>
      </c>
      <c r="D271" s="178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2" t="s">
        <v>1675</v>
      </c>
      <c r="D272" s="178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2" t="s">
        <v>276</v>
      </c>
      <c r="D274" s="178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6" t="s">
        <v>251</v>
      </c>
      <c r="D277" s="178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6" t="s">
        <v>252</v>
      </c>
      <c r="D278" s="178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6" t="s">
        <v>632</v>
      </c>
      <c r="D286" s="178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6" t="s">
        <v>692</v>
      </c>
      <c r="D289" s="178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2" t="s">
        <v>693</v>
      </c>
      <c r="D290" s="178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4" t="s">
        <v>701</v>
      </c>
      <c r="D299" s="178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241827</v>
      </c>
      <c r="J303" s="398">
        <f t="shared" si="79"/>
        <v>1134636</v>
      </c>
      <c r="K303" s="399">
        <f t="shared" si="79"/>
        <v>0</v>
      </c>
      <c r="L303" s="396">
        <f t="shared" si="79"/>
        <v>1376463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5"/>
      <c r="C308" s="1836"/>
      <c r="D308" s="183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7"/>
      <c r="C310" s="1836"/>
      <c r="D310" s="183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7"/>
      <c r="C313" s="1836"/>
      <c r="D313" s="183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8"/>
      <c r="C346" s="1838"/>
      <c r="D346" s="183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3" t="str">
        <f>$B$7</f>
        <v>ОТЧЕТНИ ДАННИ ПО ЕБК ЗА СМЕТКИТЕ ЗА СРЕДСТВАТА ОТ ЕВРОПЕЙСКИЯ СЪЮЗ - КСФ</v>
      </c>
      <c r="C350" s="1843"/>
      <c r="D350" s="184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6" t="str">
        <f>$B$9</f>
        <v>Твърдица</v>
      </c>
      <c r="C352" s="1797"/>
      <c r="D352" s="1798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0" t="str">
        <f>$B$12</f>
        <v>Твърдица</v>
      </c>
      <c r="C355" s="1831"/>
      <c r="D355" s="183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0" t="s">
        <v>2037</v>
      </c>
      <c r="F359" s="1821"/>
      <c r="G359" s="1821"/>
      <c r="H359" s="1822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1" t="s">
        <v>279</v>
      </c>
      <c r="D363" s="184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9" t="s">
        <v>290</v>
      </c>
      <c r="D377" s="1840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9" t="s">
        <v>312</v>
      </c>
      <c r="D385" s="1840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9" t="s">
        <v>256</v>
      </c>
      <c r="D390" s="1840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9" t="s">
        <v>257</v>
      </c>
      <c r="D393" s="1840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9" t="s">
        <v>259</v>
      </c>
      <c r="D398" s="1840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9" t="s">
        <v>260</v>
      </c>
      <c r="D401" s="1840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170864</v>
      </c>
      <c r="J401" s="1650">
        <f t="shared" si="92"/>
        <v>772947</v>
      </c>
      <c r="K401" s="446">
        <f>SUM(K402:K403)</f>
        <v>0</v>
      </c>
      <c r="L401" s="1379">
        <f t="shared" si="92"/>
        <v>943811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170864</v>
      </c>
      <c r="J402" s="1642">
        <v>772947</v>
      </c>
      <c r="K402" s="1648">
        <v>0</v>
      </c>
      <c r="L402" s="1380">
        <f>I402+J402+K402</f>
        <v>943811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9" t="s">
        <v>932</v>
      </c>
      <c r="D404" s="1840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9" t="s">
        <v>687</v>
      </c>
      <c r="D407" s="1840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9" t="s">
        <v>688</v>
      </c>
      <c r="D408" s="1840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9" t="s">
        <v>706</v>
      </c>
      <c r="D411" s="1840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9" t="s">
        <v>263</v>
      </c>
      <c r="D414" s="1840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170864</v>
      </c>
      <c r="J421" s="498">
        <f t="shared" si="98"/>
        <v>773621</v>
      </c>
      <c r="K421" s="516">
        <f>SUM(K363,K377,K385,K390,K393,K398,K401,K404,K407,K408,K411,K414)</f>
        <v>0</v>
      </c>
      <c r="L421" s="513">
        <f t="shared" si="98"/>
        <v>944485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9" t="s">
        <v>774</v>
      </c>
      <c r="D424" s="1840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9" t="s">
        <v>711</v>
      </c>
      <c r="D425" s="1840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9" t="s">
        <v>264</v>
      </c>
      <c r="D426" s="1840"/>
      <c r="E426" s="1379">
        <f>F426+G426+H426</f>
        <v>0</v>
      </c>
      <c r="F426" s="1625"/>
      <c r="G426" s="1626"/>
      <c r="H426" s="1476">
        <v>0</v>
      </c>
      <c r="I426" s="1625">
        <v>47448</v>
      </c>
      <c r="J426" s="1626">
        <v>346337</v>
      </c>
      <c r="K426" s="1476">
        <v>0</v>
      </c>
      <c r="L426" s="1379">
        <f>I426+J426+K426</f>
        <v>393785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9" t="s">
        <v>690</v>
      </c>
      <c r="D427" s="1840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9" t="s">
        <v>936</v>
      </c>
      <c r="D428" s="1840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47448</v>
      </c>
      <c r="J431" s="515">
        <f t="shared" si="100"/>
        <v>346337</v>
      </c>
      <c r="K431" s="516">
        <f t="shared" si="100"/>
        <v>0</v>
      </c>
      <c r="L431" s="513">
        <f t="shared" si="100"/>
        <v>393785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6" t="str">
        <f>$B$7</f>
        <v>ОТЧЕТНИ ДАННИ ПО ЕБК ЗА СМЕТКИТЕ ЗА СРЕДСТВАТА ОТ ЕВРОПЕЙСКИЯ СЪЮЗ - КСФ</v>
      </c>
      <c r="C435" s="1847"/>
      <c r="D435" s="184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96" t="str">
        <f>$B$9</f>
        <v>Твърдица</v>
      </c>
      <c r="C437" s="1797"/>
      <c r="D437" s="1798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0" t="str">
        <f>$B$12</f>
        <v>Твърдица</v>
      </c>
      <c r="C440" s="1831"/>
      <c r="D440" s="183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2" t="s">
        <v>2039</v>
      </c>
      <c r="F444" s="1803"/>
      <c r="G444" s="1803"/>
      <c r="H444" s="1804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-23515</v>
      </c>
      <c r="J447" s="548">
        <f t="shared" si="103"/>
        <v>-14670</v>
      </c>
      <c r="K447" s="549">
        <f t="shared" si="103"/>
        <v>0</v>
      </c>
      <c r="L447" s="550">
        <f t="shared" si="103"/>
        <v>-38185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23515</v>
      </c>
      <c r="J448" s="555">
        <f t="shared" si="104"/>
        <v>14670</v>
      </c>
      <c r="K448" s="556">
        <f t="shared" si="104"/>
        <v>0</v>
      </c>
      <c r="L448" s="557">
        <f>+L599</f>
        <v>38185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4" t="str">
        <f>$B$7</f>
        <v>ОТЧЕТНИ ДАННИ ПО ЕБК ЗА СМЕТКИТЕ ЗА СРЕДСТВАТА ОТ ЕВРОПЕЙСКИЯ СЪЮЗ - КСФ</v>
      </c>
      <c r="C451" s="1795"/>
      <c r="D451" s="179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96" t="str">
        <f>$B$9</f>
        <v>Твърдица</v>
      </c>
      <c r="C453" s="1797"/>
      <c r="D453" s="1798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0" t="str">
        <f>$B$12</f>
        <v>Твърдица</v>
      </c>
      <c r="C456" s="1831"/>
      <c r="D456" s="183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4" t="s">
        <v>2041</v>
      </c>
      <c r="F460" s="1815"/>
      <c r="G460" s="1815"/>
      <c r="H460" s="181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4" t="s">
        <v>775</v>
      </c>
      <c r="D463" s="184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1" t="s">
        <v>778</v>
      </c>
      <c r="D467" s="186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1" t="s">
        <v>2012</v>
      </c>
      <c r="D470" s="186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4" t="s">
        <v>781</v>
      </c>
      <c r="D473" s="184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2" t="s">
        <v>788</v>
      </c>
      <c r="D480" s="186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0" t="s">
        <v>940</v>
      </c>
      <c r="D483" s="185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945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24</v>
      </c>
      <c r="D504" s="1854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946</v>
      </c>
      <c r="D505" s="185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0" t="s">
        <v>33</v>
      </c>
      <c r="D514" s="185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0" t="s">
        <v>37</v>
      </c>
      <c r="D518" s="185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0" t="s">
        <v>947</v>
      </c>
      <c r="D523" s="185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948</v>
      </c>
      <c r="D526" s="184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23515</v>
      </c>
      <c r="J526" s="581">
        <f t="shared" si="125"/>
        <v>0</v>
      </c>
      <c r="K526" s="582">
        <f t="shared" si="125"/>
        <v>0</v>
      </c>
      <c r="L526" s="579">
        <f t="shared" si="125"/>
        <v>23515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23515</v>
      </c>
      <c r="J529" s="159"/>
      <c r="K529" s="586">
        <v>0</v>
      </c>
      <c r="L529" s="1388">
        <f t="shared" si="121"/>
        <v>23515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1" t="s">
        <v>316</v>
      </c>
      <c r="D533" s="1852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0" t="s">
        <v>950</v>
      </c>
      <c r="D537" s="185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6" t="s">
        <v>951</v>
      </c>
      <c r="D538" s="185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4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0" t="s">
        <v>953</v>
      </c>
      <c r="D546" s="185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14670</v>
      </c>
      <c r="K568" s="582">
        <f t="shared" si="133"/>
        <v>0</v>
      </c>
      <c r="L568" s="579">
        <f t="shared" si="133"/>
        <v>14670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-138565</v>
      </c>
      <c r="K575" s="1664">
        <v>0</v>
      </c>
      <c r="L575" s="1394">
        <f t="shared" si="134"/>
        <v>-138565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4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4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23515</v>
      </c>
      <c r="J599" s="665">
        <f t="shared" si="138"/>
        <v>14670</v>
      </c>
      <c r="K599" s="667">
        <f t="shared" si="138"/>
        <v>0</v>
      </c>
      <c r="L599" s="663">
        <f t="shared" si="138"/>
        <v>38185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6" t="s">
        <v>2075</v>
      </c>
      <c r="H602" s="1877"/>
      <c r="I602" s="1877"/>
      <c r="J602" s="187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6" t="s">
        <v>885</v>
      </c>
      <c r="H603" s="1866"/>
      <c r="I603" s="1866"/>
      <c r="J603" s="186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58" t="s">
        <v>2076</v>
      </c>
      <c r="H605" s="1859"/>
      <c r="I605" s="1859"/>
      <c r="J605" s="1860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888</v>
      </c>
      <c r="C606" s="1865"/>
      <c r="D606" s="673" t="s">
        <v>889</v>
      </c>
      <c r="E606" s="674"/>
      <c r="F606" s="675"/>
      <c r="G606" s="1866" t="s">
        <v>885</v>
      </c>
      <c r="H606" s="1866"/>
      <c r="I606" s="1866"/>
      <c r="J606" s="1866"/>
      <c r="K606" s="103"/>
      <c r="L606" s="229"/>
      <c r="M606" s="7">
        <v>1</v>
      </c>
      <c r="N606" s="519"/>
    </row>
    <row r="607" spans="1:14" ht="24.75" customHeight="1">
      <c r="A607" s="36"/>
      <c r="B607" s="1867">
        <v>43390</v>
      </c>
      <c r="C607" s="1868"/>
      <c r="D607" s="676" t="s">
        <v>890</v>
      </c>
      <c r="E607" s="677" t="s">
        <v>2077</v>
      </c>
      <c r="F607" s="678"/>
      <c r="G607" s="679" t="s">
        <v>891</v>
      </c>
      <c r="H607" s="1869"/>
      <c r="I607" s="1870"/>
      <c r="J607" s="187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9"/>
      <c r="I609" s="1870"/>
      <c r="J609" s="1871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94" t="str">
        <f>$B$7</f>
        <v>ОТЧЕТНИ ДАННИ ПО ЕБК ЗА СМЕТКИТЕ ЗА СРЕДСТВАТА ОТ ЕВРОПЕЙСКИЯ СЪЮЗ - КСФ</v>
      </c>
      <c r="C621" s="1795"/>
      <c r="D621" s="1795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796" t="str">
        <f>$B$9</f>
        <v>Твърдица</v>
      </c>
      <c r="C623" s="1797"/>
      <c r="D623" s="1798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99" t="str">
        <f>$B$12</f>
        <v>Твърдица</v>
      </c>
      <c r="C626" s="1800"/>
      <c r="D626" s="1801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02" t="s">
        <v>2031</v>
      </c>
      <c r="F630" s="1803"/>
      <c r="G630" s="1803"/>
      <c r="H630" s="1804"/>
      <c r="I630" s="1805" t="s">
        <v>2032</v>
      </c>
      <c r="J630" s="1806"/>
      <c r="K630" s="1806"/>
      <c r="L630" s="1807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08" t="s">
        <v>751</v>
      </c>
      <c r="D637" s="180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136569</v>
      </c>
      <c r="J637" s="276">
        <f t="shared" si="139"/>
        <v>0</v>
      </c>
      <c r="K637" s="277">
        <f t="shared" si="139"/>
        <v>0</v>
      </c>
      <c r="L637" s="274">
        <f t="shared" si="139"/>
        <v>136569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136569</v>
      </c>
      <c r="J638" s="153"/>
      <c r="K638" s="1419"/>
      <c r="L638" s="282">
        <f>I638+J638+K638</f>
        <v>136569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2" t="s">
        <v>754</v>
      </c>
      <c r="D640" s="1793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3228</v>
      </c>
      <c r="J640" s="276">
        <f t="shared" si="141"/>
        <v>0</v>
      </c>
      <c r="K640" s="277">
        <f t="shared" si="141"/>
        <v>0</v>
      </c>
      <c r="L640" s="274">
        <f t="shared" si="141"/>
        <v>3228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3228</v>
      </c>
      <c r="J642" s="159"/>
      <c r="K642" s="1421"/>
      <c r="L642" s="296">
        <f>I642+J642+K642</f>
        <v>3228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10" t="s">
        <v>195</v>
      </c>
      <c r="D646" s="181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35623</v>
      </c>
      <c r="J646" s="276">
        <f t="shared" si="142"/>
        <v>0</v>
      </c>
      <c r="K646" s="277">
        <f t="shared" si="142"/>
        <v>0</v>
      </c>
      <c r="L646" s="274">
        <f t="shared" si="142"/>
        <v>35623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17788</v>
      </c>
      <c r="J647" s="153"/>
      <c r="K647" s="1419"/>
      <c r="L647" s="282">
        <f aca="true" t="shared" si="144" ref="L647:L654">I647+J647+K647</f>
        <v>17788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6329</v>
      </c>
      <c r="J648" s="159"/>
      <c r="K648" s="1421"/>
      <c r="L648" s="296">
        <f t="shared" si="144"/>
        <v>6329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7472</v>
      </c>
      <c r="J650" s="159"/>
      <c r="K650" s="1421"/>
      <c r="L650" s="296">
        <f t="shared" si="144"/>
        <v>7472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4034</v>
      </c>
      <c r="J651" s="159"/>
      <c r="K651" s="1421"/>
      <c r="L651" s="296">
        <f t="shared" si="144"/>
        <v>4034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12" t="s">
        <v>200</v>
      </c>
      <c r="D654" s="1813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2" t="s">
        <v>201</v>
      </c>
      <c r="D655" s="1793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30194</v>
      </c>
      <c r="J655" s="276">
        <f t="shared" si="145"/>
        <v>0</v>
      </c>
      <c r="K655" s="277">
        <f t="shared" si="145"/>
        <v>0</v>
      </c>
      <c r="L655" s="311">
        <f t="shared" si="145"/>
        <v>30194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650</v>
      </c>
      <c r="J659" s="159"/>
      <c r="K659" s="1421"/>
      <c r="L659" s="296">
        <f t="shared" si="147"/>
        <v>650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22901</v>
      </c>
      <c r="J660" s="159"/>
      <c r="K660" s="1421"/>
      <c r="L660" s="296">
        <f t="shared" si="147"/>
        <v>22901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6457</v>
      </c>
      <c r="J662" s="456"/>
      <c r="K662" s="1429"/>
      <c r="L662" s="321">
        <f t="shared" si="147"/>
        <v>6457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82" t="s">
        <v>275</v>
      </c>
      <c r="D673" s="1783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82" t="s">
        <v>729</v>
      </c>
      <c r="D677" s="1783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82" t="s">
        <v>220</v>
      </c>
      <c r="D683" s="1783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82" t="s">
        <v>222</v>
      </c>
      <c r="D686" s="1783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90" t="s">
        <v>223</v>
      </c>
      <c r="D687" s="1791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90" t="s">
        <v>224</v>
      </c>
      <c r="D688" s="1791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90" t="s">
        <v>1676</v>
      </c>
      <c r="D689" s="1791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82" t="s">
        <v>225</v>
      </c>
      <c r="D690" s="1783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82" t="s">
        <v>237</v>
      </c>
      <c r="D706" s="1783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82" t="s">
        <v>238</v>
      </c>
      <c r="D707" s="1783"/>
      <c r="E707" s="311">
        <f t="shared" si="158"/>
        <v>0</v>
      </c>
      <c r="F707" s="1423"/>
      <c r="G707" s="1424"/>
      <c r="H707" s="1425"/>
      <c r="I707" s="1423">
        <v>36213</v>
      </c>
      <c r="J707" s="1424"/>
      <c r="K707" s="1425"/>
      <c r="L707" s="311">
        <f t="shared" si="159"/>
        <v>36213</v>
      </c>
      <c r="M707" s="12">
        <f t="shared" si="160"/>
        <v>1</v>
      </c>
      <c r="N707" s="13"/>
    </row>
    <row r="708" spans="2:14" ht="15.75">
      <c r="B708" s="273">
        <v>4100</v>
      </c>
      <c r="C708" s="1782" t="s">
        <v>239</v>
      </c>
      <c r="D708" s="1783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82" t="s">
        <v>240</v>
      </c>
      <c r="D709" s="1783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82" t="s">
        <v>1677</v>
      </c>
      <c r="D716" s="1783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82" t="s">
        <v>1674</v>
      </c>
      <c r="D720" s="1783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82" t="s">
        <v>1675</v>
      </c>
      <c r="D721" s="1783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90" t="s">
        <v>250</v>
      </c>
      <c r="D722" s="1791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82" t="s">
        <v>276</v>
      </c>
      <c r="D723" s="1783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86" t="s">
        <v>251</v>
      </c>
      <c r="D726" s="1787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86" t="s">
        <v>252</v>
      </c>
      <c r="D727" s="178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86" t="s">
        <v>632</v>
      </c>
      <c r="D735" s="178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86" t="s">
        <v>692</v>
      </c>
      <c r="D738" s="1787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82" t="s">
        <v>693</v>
      </c>
      <c r="D739" s="1783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88" t="s">
        <v>923</v>
      </c>
      <c r="D744" s="1789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784" t="s">
        <v>701</v>
      </c>
      <c r="D748" s="1785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784" t="s">
        <v>701</v>
      </c>
      <c r="D749" s="1785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241827</v>
      </c>
      <c r="J753" s="398">
        <f t="shared" si="175"/>
        <v>0</v>
      </c>
      <c r="K753" s="399">
        <f t="shared" si="175"/>
        <v>0</v>
      </c>
      <c r="L753" s="396">
        <f t="shared" si="175"/>
        <v>241827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794" t="str">
        <f>$B$7</f>
        <v>ОТЧЕТНИ ДАННИ ПО ЕБК ЗА СМЕТКИТЕ ЗА СРЕДСТВАТА ОТ ЕВРОПЕЙСКИЯ СЪЮЗ - КСФ</v>
      </c>
      <c r="C760" s="1795"/>
      <c r="D760" s="1795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796" t="str">
        <f>$B$9</f>
        <v>Твърдица</v>
      </c>
      <c r="C762" s="1797"/>
      <c r="D762" s="1798"/>
      <c r="E762" s="115">
        <f>$E$9</f>
        <v>43101</v>
      </c>
      <c r="F762" s="227">
        <f>$F$9</f>
        <v>43373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799" t="str">
        <f>$B$12</f>
        <v>Твърдица</v>
      </c>
      <c r="C765" s="1800"/>
      <c r="D765" s="1801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02" t="s">
        <v>2031</v>
      </c>
      <c r="F769" s="1803"/>
      <c r="G769" s="1803"/>
      <c r="H769" s="1804"/>
      <c r="I769" s="1805" t="s">
        <v>2032</v>
      </c>
      <c r="J769" s="1806"/>
      <c r="K769" s="1806"/>
      <c r="L769" s="1807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08" t="s">
        <v>751</v>
      </c>
      <c r="D776" s="180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792" t="s">
        <v>754</v>
      </c>
      <c r="D779" s="1793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10" t="s">
        <v>195</v>
      </c>
      <c r="D785" s="1811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12" t="s">
        <v>200</v>
      </c>
      <c r="D793" s="1813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792" t="s">
        <v>201</v>
      </c>
      <c r="D794" s="1793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99850</v>
      </c>
      <c r="K794" s="277">
        <f t="shared" si="182"/>
        <v>0</v>
      </c>
      <c r="L794" s="311">
        <f t="shared" si="182"/>
        <v>99850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>
        <v>1890</v>
      </c>
      <c r="K799" s="1421"/>
      <c r="L799" s="296">
        <f t="shared" si="184"/>
        <v>1890</v>
      </c>
      <c r="M799" s="12">
        <f t="shared" si="177"/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97960</v>
      </c>
      <c r="K801" s="1429"/>
      <c r="L801" s="321">
        <f t="shared" si="184"/>
        <v>97960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782" t="s">
        <v>275</v>
      </c>
      <c r="D812" s="1783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782" t="s">
        <v>729</v>
      </c>
      <c r="D816" s="1783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782" t="s">
        <v>220</v>
      </c>
      <c r="D822" s="1783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782" t="s">
        <v>222</v>
      </c>
      <c r="D825" s="1783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790" t="s">
        <v>223</v>
      </c>
      <c r="D826" s="1791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790" t="s">
        <v>224</v>
      </c>
      <c r="D827" s="1791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790" t="s">
        <v>1676</v>
      </c>
      <c r="D828" s="1791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782" t="s">
        <v>225</v>
      </c>
      <c r="D829" s="1783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782" t="s">
        <v>237</v>
      </c>
      <c r="D845" s="1783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782" t="s">
        <v>238</v>
      </c>
      <c r="D846" s="1783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782" t="s">
        <v>239</v>
      </c>
      <c r="D847" s="1783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782" t="s">
        <v>240</v>
      </c>
      <c r="D848" s="1783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782" t="s">
        <v>1677</v>
      </c>
      <c r="D855" s="1783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782" t="s">
        <v>1674</v>
      </c>
      <c r="D859" s="1783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782" t="s">
        <v>1675</v>
      </c>
      <c r="D860" s="1783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790" t="s">
        <v>250</v>
      </c>
      <c r="D861" s="1791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782" t="s">
        <v>276</v>
      </c>
      <c r="D862" s="1783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786" t="s">
        <v>251</v>
      </c>
      <c r="D865" s="1787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786" t="s">
        <v>252</v>
      </c>
      <c r="D866" s="178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786" t="s">
        <v>632</v>
      </c>
      <c r="D874" s="178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786" t="s">
        <v>692</v>
      </c>
      <c r="D877" s="1787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782" t="s">
        <v>693</v>
      </c>
      <c r="D878" s="1783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788" t="s">
        <v>923</v>
      </c>
      <c r="D883" s="1789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784" t="s">
        <v>701</v>
      </c>
      <c r="D887" s="1785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784" t="s">
        <v>701</v>
      </c>
      <c r="D888" s="1785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99850</v>
      </c>
      <c r="K892" s="399">
        <f t="shared" si="212"/>
        <v>0</v>
      </c>
      <c r="L892" s="396">
        <f t="shared" si="212"/>
        <v>99850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794" t="str">
        <f>$B$7</f>
        <v>ОТЧЕТНИ ДАННИ ПО ЕБК ЗА СМЕТКИТЕ ЗА СРЕДСТВАТА ОТ ЕВРОПЕЙСКИЯ СЪЮЗ - КСФ</v>
      </c>
      <c r="C899" s="1795"/>
      <c r="D899" s="1795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796" t="str">
        <f>$B$9</f>
        <v>Твърдица</v>
      </c>
      <c r="C901" s="1797"/>
      <c r="D901" s="1798"/>
      <c r="E901" s="115">
        <f>$E$9</f>
        <v>43101</v>
      </c>
      <c r="F901" s="227">
        <f>$F$9</f>
        <v>43373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799" t="str">
        <f>$B$12</f>
        <v>Твърдица</v>
      </c>
      <c r="C904" s="1800"/>
      <c r="D904" s="1801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02" t="s">
        <v>2031</v>
      </c>
      <c r="F908" s="1803"/>
      <c r="G908" s="1803"/>
      <c r="H908" s="1804"/>
      <c r="I908" s="1805" t="s">
        <v>2032</v>
      </c>
      <c r="J908" s="1806"/>
      <c r="K908" s="1806"/>
      <c r="L908" s="1807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5532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5532</v>
      </c>
      <c r="D913" s="1453" t="s">
        <v>571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08" t="s">
        <v>751</v>
      </c>
      <c r="D915" s="1809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0</v>
      </c>
      <c r="K915" s="277">
        <f t="shared" si="213"/>
        <v>0</v>
      </c>
      <c r="L915" s="274">
        <f t="shared" si="213"/>
        <v>0</v>
      </c>
      <c r="M915" s="12">
        <f aca="true" t="shared" si="214" ref="M915:M946">(IF($E915&lt;&gt;0,$M$2,IF($L915&lt;&gt;0,$M$2,"")))</f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/>
      <c r="G916" s="153"/>
      <c r="H916" s="1419"/>
      <c r="I916" s="152"/>
      <c r="J916" s="153"/>
      <c r="K916" s="1419"/>
      <c r="L916" s="282">
        <f>I916+J916+K916</f>
        <v>0</v>
      </c>
      <c r="M916" s="12">
        <f t="shared" si="214"/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792" t="s">
        <v>754</v>
      </c>
      <c r="D918" s="1793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62767</v>
      </c>
      <c r="K918" s="277">
        <f t="shared" si="215"/>
        <v>0</v>
      </c>
      <c r="L918" s="274">
        <f t="shared" si="215"/>
        <v>62767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62767</v>
      </c>
      <c r="K919" s="1419"/>
      <c r="L919" s="282">
        <f>I919+J919+K919</f>
        <v>62767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10" t="s">
        <v>195</v>
      </c>
      <c r="D924" s="1811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12103</v>
      </c>
      <c r="K924" s="277">
        <f t="shared" si="216"/>
        <v>0</v>
      </c>
      <c r="L924" s="274">
        <f t="shared" si="216"/>
        <v>12103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7500</v>
      </c>
      <c r="K925" s="1419"/>
      <c r="L925" s="282">
        <f aca="true" t="shared" si="218" ref="L925:L932">I925+J925+K925</f>
        <v>7500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3051</v>
      </c>
      <c r="K928" s="1421"/>
      <c r="L928" s="296">
        <f t="shared" si="218"/>
        <v>3051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1552</v>
      </c>
      <c r="K929" s="1421"/>
      <c r="L929" s="296">
        <f t="shared" si="218"/>
        <v>1552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12" t="s">
        <v>200</v>
      </c>
      <c r="D932" s="1813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792" t="s">
        <v>201</v>
      </c>
      <c r="D933" s="1793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782" t="s">
        <v>275</v>
      </c>
      <c r="D951" s="1783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782" t="s">
        <v>729</v>
      </c>
      <c r="D955" s="1783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782" t="s">
        <v>220</v>
      </c>
      <c r="D961" s="1783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782" t="s">
        <v>222</v>
      </c>
      <c r="D964" s="1783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790" t="s">
        <v>223</v>
      </c>
      <c r="D965" s="1791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790" t="s">
        <v>224</v>
      </c>
      <c r="D966" s="1791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790" t="s">
        <v>1676</v>
      </c>
      <c r="D967" s="1791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782" t="s">
        <v>225</v>
      </c>
      <c r="D968" s="1783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782" t="s">
        <v>237</v>
      </c>
      <c r="D984" s="1783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782" t="s">
        <v>238</v>
      </c>
      <c r="D985" s="1783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782" t="s">
        <v>239</v>
      </c>
      <c r="D986" s="1783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782" t="s">
        <v>240</v>
      </c>
      <c r="D987" s="1783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782" t="s">
        <v>1677</v>
      </c>
      <c r="D994" s="1783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782" t="s">
        <v>1674</v>
      </c>
      <c r="D998" s="1783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782" t="s">
        <v>1675</v>
      </c>
      <c r="D999" s="1783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790" t="s">
        <v>250</v>
      </c>
      <c r="D1000" s="1791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782" t="s">
        <v>276</v>
      </c>
      <c r="D1001" s="1783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786" t="s">
        <v>251</v>
      </c>
      <c r="D1004" s="1787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786" t="s">
        <v>252</v>
      </c>
      <c r="D1005" s="1787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786" t="s">
        <v>632</v>
      </c>
      <c r="D1013" s="1787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786" t="s">
        <v>692</v>
      </c>
      <c r="D1016" s="1787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782" t="s">
        <v>693</v>
      </c>
      <c r="D1017" s="1783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788" t="s">
        <v>923</v>
      </c>
      <c r="D1022" s="1789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784" t="s">
        <v>701</v>
      </c>
      <c r="D1026" s="1785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784" t="s">
        <v>701</v>
      </c>
      <c r="D1027" s="1785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74870</v>
      </c>
      <c r="K1031" s="399">
        <f t="shared" si="249"/>
        <v>0</v>
      </c>
      <c r="L1031" s="396">
        <f t="shared" si="249"/>
        <v>74870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794" t="str">
        <f>$B$7</f>
        <v>ОТЧЕТНИ ДАННИ ПО ЕБК ЗА СМЕТКИТЕ ЗА СРЕДСТВАТА ОТ ЕВРОПЕЙСКИЯ СЪЮЗ - КСФ</v>
      </c>
      <c r="C1038" s="1795"/>
      <c r="D1038" s="1795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796" t="str">
        <f>$B$9</f>
        <v>Твърдица</v>
      </c>
      <c r="C1040" s="1797"/>
      <c r="D1040" s="1798"/>
      <c r="E1040" s="115">
        <f>$E$9</f>
        <v>43101</v>
      </c>
      <c r="F1040" s="227">
        <f>$F$9</f>
        <v>43373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799" t="str">
        <f>$B$12</f>
        <v>Твърдица</v>
      </c>
      <c r="C1043" s="1800"/>
      <c r="D1043" s="1801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02" t="s">
        <v>2031</v>
      </c>
      <c r="F1047" s="1803"/>
      <c r="G1047" s="1803"/>
      <c r="H1047" s="1804"/>
      <c r="I1047" s="1805" t="s">
        <v>2032</v>
      </c>
      <c r="J1047" s="1806"/>
      <c r="K1047" s="1806"/>
      <c r="L1047" s="1807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 t="str">
        <f>VLOOKUP(D1050,OP_LIST2,2,FALSE)</f>
        <v>98311</v>
      </c>
      <c r="D1050" s="1453" t="s">
        <v>1245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5533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5533</v>
      </c>
      <c r="D1052" s="1453" t="s">
        <v>572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08" t="s">
        <v>751</v>
      </c>
      <c r="D1054" s="1809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2805</v>
      </c>
      <c r="K1054" s="277">
        <f t="shared" si="250"/>
        <v>0</v>
      </c>
      <c r="L1054" s="274">
        <f t="shared" si="250"/>
        <v>2805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2805</v>
      </c>
      <c r="K1055" s="1419"/>
      <c r="L1055" s="282">
        <f>I1055+J1055+K1055</f>
        <v>2805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792" t="s">
        <v>754</v>
      </c>
      <c r="D1057" s="1793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208667</v>
      </c>
      <c r="K1057" s="277">
        <f t="shared" si="252"/>
        <v>0</v>
      </c>
      <c r="L1057" s="274">
        <f t="shared" si="252"/>
        <v>208667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>
        <v>208667</v>
      </c>
      <c r="K1058" s="1419"/>
      <c r="L1058" s="282">
        <f>I1058+J1058+K1058</f>
        <v>208667</v>
      </c>
      <c r="M1058" s="12">
        <f t="shared" si="251"/>
        <v>1</v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/>
      <c r="K1059" s="1421"/>
      <c r="L1059" s="296">
        <f>I1059+J1059+K1059</f>
        <v>0</v>
      </c>
      <c r="M1059" s="12">
        <f t="shared" si="251"/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10" t="s">
        <v>195</v>
      </c>
      <c r="D1063" s="1811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39073</v>
      </c>
      <c r="K1063" s="277">
        <f t="shared" si="253"/>
        <v>0</v>
      </c>
      <c r="L1063" s="274">
        <f t="shared" si="253"/>
        <v>39073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22837</v>
      </c>
      <c r="K1064" s="1419"/>
      <c r="L1064" s="282">
        <f aca="true" t="shared" si="255" ref="L1064:L1071">I1064+J1064+K1064</f>
        <v>22837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10741</v>
      </c>
      <c r="K1067" s="1421"/>
      <c r="L1067" s="296">
        <f t="shared" si="255"/>
        <v>10741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5495</v>
      </c>
      <c r="K1068" s="1421"/>
      <c r="L1068" s="296">
        <f t="shared" si="255"/>
        <v>5495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12" t="s">
        <v>200</v>
      </c>
      <c r="D1071" s="1813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792" t="s">
        <v>201</v>
      </c>
      <c r="D1072" s="1793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0</v>
      </c>
      <c r="K1072" s="277">
        <f t="shared" si="256"/>
        <v>0</v>
      </c>
      <c r="L1072" s="311">
        <f t="shared" si="256"/>
        <v>0</v>
      </c>
      <c r="M1072" s="12">
        <f t="shared" si="251"/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/>
      <c r="K1079" s="1429"/>
      <c r="L1079" s="321">
        <f t="shared" si="258"/>
        <v>0</v>
      </c>
      <c r="M1079" s="12">
        <f t="shared" si="251"/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782" t="s">
        <v>275</v>
      </c>
      <c r="D1090" s="1783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782" t="s">
        <v>729</v>
      </c>
      <c r="D1094" s="1783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782" t="s">
        <v>220</v>
      </c>
      <c r="D1100" s="1783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782" t="s">
        <v>222</v>
      </c>
      <c r="D1103" s="1783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790" t="s">
        <v>223</v>
      </c>
      <c r="D1104" s="1791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790" t="s">
        <v>224</v>
      </c>
      <c r="D1105" s="1791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790" t="s">
        <v>1676</v>
      </c>
      <c r="D1106" s="1791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782" t="s">
        <v>225</v>
      </c>
      <c r="D1107" s="1783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782" t="s">
        <v>237</v>
      </c>
      <c r="D1123" s="1783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782" t="s">
        <v>238</v>
      </c>
      <c r="D1124" s="1783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782" t="s">
        <v>239</v>
      </c>
      <c r="D1125" s="1783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782" t="s">
        <v>240</v>
      </c>
      <c r="D1126" s="1783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782" t="s">
        <v>1677</v>
      </c>
      <c r="D1133" s="1783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782" t="s">
        <v>1674</v>
      </c>
      <c r="D1137" s="1783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782" t="s">
        <v>1675</v>
      </c>
      <c r="D1138" s="1783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790" t="s">
        <v>250</v>
      </c>
      <c r="D1139" s="1791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782" t="s">
        <v>276</v>
      </c>
      <c r="D1140" s="1783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786" t="s">
        <v>251</v>
      </c>
      <c r="D1143" s="1787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786" t="s">
        <v>252</v>
      </c>
      <c r="D1144" s="1787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786" t="s">
        <v>632</v>
      </c>
      <c r="D1152" s="1787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786" t="s">
        <v>692</v>
      </c>
      <c r="D1155" s="1787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782" t="s">
        <v>693</v>
      </c>
      <c r="D1156" s="1783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788" t="s">
        <v>923</v>
      </c>
      <c r="D1161" s="1789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784" t="s">
        <v>701</v>
      </c>
      <c r="D1165" s="1785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784" t="s">
        <v>701</v>
      </c>
      <c r="D1166" s="1785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250545</v>
      </c>
      <c r="K1170" s="399">
        <f t="shared" si="286"/>
        <v>0</v>
      </c>
      <c r="L1170" s="396">
        <f t="shared" si="286"/>
        <v>250545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  <row r="1175" spans="2:13" ht="15.75">
      <c r="B1175" s="6"/>
      <c r="C1175" s="6"/>
      <c r="D1175" s="522"/>
      <c r="E1175" s="38"/>
      <c r="F1175" s="38"/>
      <c r="G1175" s="38"/>
      <c r="H1175" s="38"/>
      <c r="I1175" s="38"/>
      <c r="J1175" s="38"/>
      <c r="K1175" s="38"/>
      <c r="L1175" s="38"/>
      <c r="M1175" s="7">
        <f>(IF($E1309&lt;&gt;0,$M$2,IF($L1309&lt;&gt;0,$M$2,"")))</f>
        <v>1</v>
      </c>
    </row>
    <row r="1176" spans="2:13" ht="15.75">
      <c r="B1176" s="6"/>
      <c r="C1176" s="1366"/>
      <c r="D1176" s="1367"/>
      <c r="E1176" s="38"/>
      <c r="F1176" s="38"/>
      <c r="G1176" s="38"/>
      <c r="H1176" s="38"/>
      <c r="I1176" s="38"/>
      <c r="J1176" s="38"/>
      <c r="K1176" s="38"/>
      <c r="L1176" s="38"/>
      <c r="M1176" s="7">
        <f>(IF($E1309&lt;&gt;0,$M$2,IF($L1309&lt;&gt;0,$M$2,"")))</f>
        <v>1</v>
      </c>
    </row>
    <row r="1177" spans="2:13" ht="15.75">
      <c r="B1177" s="1794" t="str">
        <f>$B$7</f>
        <v>ОТЧЕТНИ ДАННИ ПО ЕБК ЗА СМЕТКИТЕ ЗА СРЕДСТВАТА ОТ ЕВРОПЕЙСКИЯ СЪЮЗ - КСФ</v>
      </c>
      <c r="C1177" s="1795"/>
      <c r="D1177" s="1795"/>
      <c r="E1177" s="243"/>
      <c r="F1177" s="243"/>
      <c r="G1177" s="238"/>
      <c r="H1177" s="238"/>
      <c r="I1177" s="238"/>
      <c r="J1177" s="238"/>
      <c r="K1177" s="238"/>
      <c r="L1177" s="238"/>
      <c r="M1177" s="7">
        <f>(IF($E1309&lt;&gt;0,$M$2,IF($L1309&lt;&gt;0,$M$2,"")))</f>
        <v>1</v>
      </c>
    </row>
    <row r="1178" spans="2:13" ht="15.75">
      <c r="B1178" s="229"/>
      <c r="C1178" s="392"/>
      <c r="D1178" s="401"/>
      <c r="E1178" s="407" t="s">
        <v>468</v>
      </c>
      <c r="F1178" s="407" t="s">
        <v>842</v>
      </c>
      <c r="G1178" s="238"/>
      <c r="H1178" s="1363" t="s">
        <v>1266</v>
      </c>
      <c r="I1178" s="1364"/>
      <c r="J1178" s="1365"/>
      <c r="K1178" s="238"/>
      <c r="L1178" s="238"/>
      <c r="M1178" s="7">
        <f>(IF($E1309&lt;&gt;0,$M$2,IF($L1309&lt;&gt;0,$M$2,"")))</f>
        <v>1</v>
      </c>
    </row>
    <row r="1179" spans="2:13" ht="18.75">
      <c r="B1179" s="1796" t="str">
        <f>$B$9</f>
        <v>Твърдица</v>
      </c>
      <c r="C1179" s="1797"/>
      <c r="D1179" s="1798"/>
      <c r="E1179" s="115">
        <f>$E$9</f>
        <v>43101</v>
      </c>
      <c r="F1179" s="227">
        <f>$F$9</f>
        <v>43373</v>
      </c>
      <c r="G1179" s="238"/>
      <c r="H1179" s="238"/>
      <c r="I1179" s="238"/>
      <c r="J1179" s="238"/>
      <c r="K1179" s="238"/>
      <c r="L1179" s="238"/>
      <c r="M1179" s="7">
        <f>(IF($E1309&lt;&gt;0,$M$2,IF($L1309&lt;&gt;0,$M$2,"")))</f>
        <v>1</v>
      </c>
    </row>
    <row r="1180" spans="2:13" ht="15.75">
      <c r="B1180" s="228" t="str">
        <f>$B$10</f>
        <v>(наименование на разпоредителя с бюджет)</v>
      </c>
      <c r="C1180" s="229"/>
      <c r="D1180" s="230"/>
      <c r="E1180" s="238"/>
      <c r="F1180" s="238"/>
      <c r="G1180" s="238"/>
      <c r="H1180" s="238"/>
      <c r="I1180" s="238"/>
      <c r="J1180" s="238"/>
      <c r="K1180" s="238"/>
      <c r="L1180" s="238"/>
      <c r="M1180" s="7">
        <f>(IF($E1309&lt;&gt;0,$M$2,IF($L1309&lt;&gt;0,$M$2,"")))</f>
        <v>1</v>
      </c>
    </row>
    <row r="1181" spans="2:13" ht="15.75">
      <c r="B1181" s="228"/>
      <c r="C1181" s="229"/>
      <c r="D1181" s="230"/>
      <c r="E1181" s="238"/>
      <c r="F1181" s="238"/>
      <c r="G1181" s="238"/>
      <c r="H1181" s="238"/>
      <c r="I1181" s="238"/>
      <c r="J1181" s="238"/>
      <c r="K1181" s="238"/>
      <c r="L1181" s="238"/>
      <c r="M1181" s="7">
        <f>(IF($E1309&lt;&gt;0,$M$2,IF($L1309&lt;&gt;0,$M$2,"")))</f>
        <v>1</v>
      </c>
    </row>
    <row r="1182" spans="2:13" ht="19.5">
      <c r="B1182" s="1799" t="str">
        <f>$B$12</f>
        <v>Твърдица</v>
      </c>
      <c r="C1182" s="1800"/>
      <c r="D1182" s="1801"/>
      <c r="E1182" s="411" t="s">
        <v>898</v>
      </c>
      <c r="F1182" s="1361" t="str">
        <f>$F$12</f>
        <v>7004</v>
      </c>
      <c r="G1182" s="238"/>
      <c r="H1182" s="238"/>
      <c r="I1182" s="238"/>
      <c r="J1182" s="238"/>
      <c r="K1182" s="238"/>
      <c r="L1182" s="238"/>
      <c r="M1182" s="7">
        <f>(IF($E1309&lt;&gt;0,$M$2,IF($L1309&lt;&gt;0,$M$2,"")))</f>
        <v>1</v>
      </c>
    </row>
    <row r="1183" spans="2:13" ht="15.75">
      <c r="B1183" s="234" t="str">
        <f>$B$13</f>
        <v>(наименование на първостепенния разпоредител с бюджет)</v>
      </c>
      <c r="C1183" s="229"/>
      <c r="D1183" s="230"/>
      <c r="E1183" s="1362"/>
      <c r="F1183" s="243"/>
      <c r="G1183" s="238"/>
      <c r="H1183" s="238"/>
      <c r="I1183" s="238"/>
      <c r="J1183" s="238"/>
      <c r="K1183" s="238"/>
      <c r="L1183" s="238"/>
      <c r="M1183" s="7">
        <f>(IF($E1309&lt;&gt;0,$M$2,IF($L1309&lt;&gt;0,$M$2,"")))</f>
        <v>1</v>
      </c>
    </row>
    <row r="1184" spans="2:13" ht="19.5">
      <c r="B1184" s="237"/>
      <c r="C1184" s="238"/>
      <c r="D1184" s="124" t="s">
        <v>899</v>
      </c>
      <c r="E1184" s="239">
        <f>$E$15</f>
        <v>98</v>
      </c>
      <c r="F1184" s="415" t="str">
        <f>$F$15</f>
        <v>СЕС - КСФ</v>
      </c>
      <c r="G1184" s="219"/>
      <c r="H1184" s="219"/>
      <c r="I1184" s="219"/>
      <c r="J1184" s="219"/>
      <c r="K1184" s="219"/>
      <c r="L1184" s="219"/>
      <c r="M1184" s="7">
        <f>(IF($E1309&lt;&gt;0,$M$2,IF($L1309&lt;&gt;0,$M$2,"")))</f>
        <v>1</v>
      </c>
    </row>
    <row r="1185" spans="2:13" ht="15.75">
      <c r="B1185" s="229"/>
      <c r="C1185" s="392"/>
      <c r="D1185" s="401"/>
      <c r="E1185" s="238"/>
      <c r="F1185" s="410"/>
      <c r="G1185" s="410"/>
      <c r="H1185" s="410"/>
      <c r="I1185" s="410"/>
      <c r="J1185" s="410"/>
      <c r="K1185" s="410"/>
      <c r="L1185" s="1378" t="s">
        <v>469</v>
      </c>
      <c r="M1185" s="7">
        <f>(IF($E1309&lt;&gt;0,$M$2,IF($L1309&lt;&gt;0,$M$2,"")))</f>
        <v>1</v>
      </c>
    </row>
    <row r="1186" spans="2:13" ht="18.75">
      <c r="B1186" s="248"/>
      <c r="C1186" s="249"/>
      <c r="D1186" s="250" t="s">
        <v>719</v>
      </c>
      <c r="E1186" s="1802" t="s">
        <v>2031</v>
      </c>
      <c r="F1186" s="1803"/>
      <c r="G1186" s="1803"/>
      <c r="H1186" s="1804"/>
      <c r="I1186" s="1805" t="s">
        <v>2032</v>
      </c>
      <c r="J1186" s="1806"/>
      <c r="K1186" s="1806"/>
      <c r="L1186" s="1807"/>
      <c r="M1186" s="7">
        <f>(IF($E1309&lt;&gt;0,$M$2,IF($L1309&lt;&gt;0,$M$2,"")))</f>
        <v>1</v>
      </c>
    </row>
    <row r="1187" spans="2:13" ht="56.25">
      <c r="B1187" s="251" t="s">
        <v>62</v>
      </c>
      <c r="C1187" s="252" t="s">
        <v>470</v>
      </c>
      <c r="D1187" s="253" t="s">
        <v>720</v>
      </c>
      <c r="E1187" s="1404" t="str">
        <f>$E$20</f>
        <v>Уточнен план                Общо</v>
      </c>
      <c r="F1187" s="1408" t="str">
        <f>$F$20</f>
        <v>държавни дейности</v>
      </c>
      <c r="G1187" s="1409" t="str">
        <f>$G$20</f>
        <v>местни дейности</v>
      </c>
      <c r="H1187" s="1410" t="str">
        <f>$H$20</f>
        <v>дофинансиране</v>
      </c>
      <c r="I1187" s="254" t="str">
        <f>$I$20</f>
        <v>държавни дейности -ОТЧЕТ</v>
      </c>
      <c r="J1187" s="255" t="str">
        <f>$J$20</f>
        <v>местни дейности - ОТЧЕТ</v>
      </c>
      <c r="K1187" s="256" t="str">
        <f>$K$20</f>
        <v>дофинансиране - ОТЧЕТ</v>
      </c>
      <c r="L1187" s="1669" t="str">
        <f>$L$20</f>
        <v>ОТЧЕТ                                    ОБЩО</v>
      </c>
      <c r="M1187" s="7">
        <f>(IF($E1309&lt;&gt;0,$M$2,IF($L1309&lt;&gt;0,$M$2,"")))</f>
        <v>1</v>
      </c>
    </row>
    <row r="1188" spans="2:13" ht="18.75">
      <c r="B1188" s="259"/>
      <c r="C1188" s="260"/>
      <c r="D1188" s="261" t="s">
        <v>750</v>
      </c>
      <c r="E1188" s="1456" t="str">
        <f>$E$21</f>
        <v>(1)</v>
      </c>
      <c r="F1188" s="143" t="str">
        <f>$F$21</f>
        <v>(2)</v>
      </c>
      <c r="G1188" s="144" t="str">
        <f>$G$21</f>
        <v>(3)</v>
      </c>
      <c r="H1188" s="145" t="str">
        <f>$H$21</f>
        <v>(4)</v>
      </c>
      <c r="I1188" s="262" t="str">
        <f>$I$21</f>
        <v>(5)</v>
      </c>
      <c r="J1188" s="263" t="str">
        <f>$J$21</f>
        <v>(6)</v>
      </c>
      <c r="K1188" s="264" t="str">
        <f>$K$21</f>
        <v>(7)</v>
      </c>
      <c r="L1188" s="265" t="str">
        <f>$L$21</f>
        <v>(8)</v>
      </c>
      <c r="M1188" s="7">
        <f>(IF($E1309&lt;&gt;0,$M$2,IF($L1309&lt;&gt;0,$M$2,"")))</f>
        <v>1</v>
      </c>
    </row>
    <row r="1189" spans="2:13" ht="15.75">
      <c r="B1189" s="1452"/>
      <c r="C1189" s="1608">
        <f>VLOOKUP(D1189,OP_LIST2,2,FALSE)</f>
        <v>98315</v>
      </c>
      <c r="D1189" s="1453" t="s">
        <v>1251</v>
      </c>
      <c r="E1189" s="390"/>
      <c r="F1189" s="1442"/>
      <c r="G1189" s="1443"/>
      <c r="H1189" s="1444"/>
      <c r="I1189" s="1442"/>
      <c r="J1189" s="1443"/>
      <c r="K1189" s="1444"/>
      <c r="L1189" s="1441"/>
      <c r="M1189" s="7">
        <f>(IF($E1309&lt;&gt;0,$M$2,IF($L1309&lt;&gt;0,$M$2,"")))</f>
        <v>1</v>
      </c>
    </row>
    <row r="1190" spans="2:13" ht="15.75">
      <c r="B1190" s="1455"/>
      <c r="C1190" s="1460">
        <f>VLOOKUP(D1191,EBK_DEIN2,2,FALSE)</f>
        <v>5524</v>
      </c>
      <c r="D1190" s="1459" t="s">
        <v>799</v>
      </c>
      <c r="E1190" s="390"/>
      <c r="F1190" s="1445"/>
      <c r="G1190" s="1446"/>
      <c r="H1190" s="1447"/>
      <c r="I1190" s="1445"/>
      <c r="J1190" s="1446"/>
      <c r="K1190" s="1447"/>
      <c r="L1190" s="1441"/>
      <c r="M1190" s="7">
        <f>(IF($E1309&lt;&gt;0,$M$2,IF($L1309&lt;&gt;0,$M$2,"")))</f>
        <v>1</v>
      </c>
    </row>
    <row r="1191" spans="2:13" ht="15.75">
      <c r="B1191" s="1451"/>
      <c r="C1191" s="1587">
        <f>+C1190</f>
        <v>5524</v>
      </c>
      <c r="D1191" s="1453" t="s">
        <v>563</v>
      </c>
      <c r="E1191" s="390"/>
      <c r="F1191" s="1445"/>
      <c r="G1191" s="1446"/>
      <c r="H1191" s="1447"/>
      <c r="I1191" s="1445"/>
      <c r="J1191" s="1446"/>
      <c r="K1191" s="1447"/>
      <c r="L1191" s="1441"/>
      <c r="M1191" s="7">
        <f>(IF($E1309&lt;&gt;0,$M$2,IF($L1309&lt;&gt;0,$M$2,"")))</f>
        <v>1</v>
      </c>
    </row>
    <row r="1192" spans="2:13" ht="15.75">
      <c r="B1192" s="1457"/>
      <c r="C1192" s="1454"/>
      <c r="D1192" s="1458" t="s">
        <v>721</v>
      </c>
      <c r="E1192" s="390"/>
      <c r="F1192" s="1448"/>
      <c r="G1192" s="1449"/>
      <c r="H1192" s="1450"/>
      <c r="I1192" s="1448"/>
      <c r="J1192" s="1449"/>
      <c r="K1192" s="1450"/>
      <c r="L1192" s="1441"/>
      <c r="M1192" s="7">
        <f>(IF($E1309&lt;&gt;0,$M$2,IF($L1309&lt;&gt;0,$M$2,"")))</f>
        <v>1</v>
      </c>
    </row>
    <row r="1193" spans="2:14" ht="15.75">
      <c r="B1193" s="273">
        <v>100</v>
      </c>
      <c r="C1193" s="1808" t="s">
        <v>751</v>
      </c>
      <c r="D1193" s="1809"/>
      <c r="E1193" s="274">
        <f aca="true" t="shared" si="287" ref="E1193:L1193">SUM(E1194:E1195)</f>
        <v>0</v>
      </c>
      <c r="F1193" s="275">
        <f t="shared" si="287"/>
        <v>0</v>
      </c>
      <c r="G1193" s="276">
        <f t="shared" si="287"/>
        <v>0</v>
      </c>
      <c r="H1193" s="277">
        <f t="shared" si="287"/>
        <v>0</v>
      </c>
      <c r="I1193" s="275">
        <f t="shared" si="287"/>
        <v>0</v>
      </c>
      <c r="J1193" s="276">
        <f t="shared" si="287"/>
        <v>13020</v>
      </c>
      <c r="K1193" s="277">
        <f t="shared" si="287"/>
        <v>0</v>
      </c>
      <c r="L1193" s="274">
        <f t="shared" si="287"/>
        <v>13020</v>
      </c>
      <c r="M1193" s="12">
        <f aca="true" t="shared" si="288" ref="M1193:M1224">(IF($E1193&lt;&gt;0,$M$2,IF($L1193&lt;&gt;0,$M$2,"")))</f>
        <v>1</v>
      </c>
      <c r="N1193" s="13"/>
    </row>
    <row r="1194" spans="2:14" ht="15.75">
      <c r="B1194" s="279"/>
      <c r="C1194" s="280">
        <v>101</v>
      </c>
      <c r="D1194" s="281" t="s">
        <v>752</v>
      </c>
      <c r="E1194" s="282">
        <f>F1194+G1194+H1194</f>
        <v>0</v>
      </c>
      <c r="F1194" s="152">
        <v>0</v>
      </c>
      <c r="G1194" s="153"/>
      <c r="H1194" s="1419"/>
      <c r="I1194" s="152"/>
      <c r="J1194" s="153">
        <v>13020</v>
      </c>
      <c r="K1194" s="1419"/>
      <c r="L1194" s="282">
        <f>I1194+J1194+K1194</f>
        <v>13020</v>
      </c>
      <c r="M1194" s="12">
        <f t="shared" si="288"/>
        <v>1</v>
      </c>
      <c r="N1194" s="13"/>
    </row>
    <row r="1195" spans="2:14" ht="15.75">
      <c r="B1195" s="279"/>
      <c r="C1195" s="286">
        <v>102</v>
      </c>
      <c r="D1195" s="287" t="s">
        <v>753</v>
      </c>
      <c r="E1195" s="288">
        <f>F1195+G1195+H1195</f>
        <v>0</v>
      </c>
      <c r="F1195" s="173"/>
      <c r="G1195" s="174"/>
      <c r="H1195" s="1422"/>
      <c r="I1195" s="173"/>
      <c r="J1195" s="174"/>
      <c r="K1195" s="1422"/>
      <c r="L1195" s="288">
        <f>I1195+J1195+K1195</f>
        <v>0</v>
      </c>
      <c r="M1195" s="12">
        <f t="shared" si="288"/>
      </c>
      <c r="N1195" s="13"/>
    </row>
    <row r="1196" spans="2:14" ht="15.75">
      <c r="B1196" s="273">
        <v>200</v>
      </c>
      <c r="C1196" s="1792" t="s">
        <v>754</v>
      </c>
      <c r="D1196" s="1793"/>
      <c r="E1196" s="274">
        <f aca="true" t="shared" si="289" ref="E1196:L1196">SUM(E1197:E1201)</f>
        <v>0</v>
      </c>
      <c r="F1196" s="275">
        <f t="shared" si="289"/>
        <v>0</v>
      </c>
      <c r="G1196" s="276">
        <f t="shared" si="289"/>
        <v>0</v>
      </c>
      <c r="H1196" s="277">
        <f t="shared" si="289"/>
        <v>0</v>
      </c>
      <c r="I1196" s="275">
        <f t="shared" si="289"/>
        <v>0</v>
      </c>
      <c r="J1196" s="276">
        <f t="shared" si="289"/>
        <v>26666</v>
      </c>
      <c r="K1196" s="277">
        <f t="shared" si="289"/>
        <v>0</v>
      </c>
      <c r="L1196" s="274">
        <f t="shared" si="289"/>
        <v>26666</v>
      </c>
      <c r="M1196" s="12">
        <f t="shared" si="288"/>
        <v>1</v>
      </c>
      <c r="N1196" s="13"/>
    </row>
    <row r="1197" spans="2:14" ht="15.75">
      <c r="B1197" s="292"/>
      <c r="C1197" s="280">
        <v>201</v>
      </c>
      <c r="D1197" s="281" t="s">
        <v>755</v>
      </c>
      <c r="E1197" s="282">
        <f>F1197+G1197+H1197</f>
        <v>0</v>
      </c>
      <c r="F1197" s="152"/>
      <c r="G1197" s="153"/>
      <c r="H1197" s="1419"/>
      <c r="I1197" s="152"/>
      <c r="J1197" s="153"/>
      <c r="K1197" s="1419"/>
      <c r="L1197" s="282">
        <f>I1197+J1197+K1197</f>
        <v>0</v>
      </c>
      <c r="M1197" s="12">
        <f t="shared" si="288"/>
      </c>
      <c r="N1197" s="13"/>
    </row>
    <row r="1198" spans="2:14" ht="15.75">
      <c r="B1198" s="293"/>
      <c r="C1198" s="294">
        <v>202</v>
      </c>
      <c r="D1198" s="295" t="s">
        <v>756</v>
      </c>
      <c r="E1198" s="296">
        <f>F1198+G1198+H1198</f>
        <v>0</v>
      </c>
      <c r="F1198" s="158"/>
      <c r="G1198" s="159"/>
      <c r="H1198" s="1421"/>
      <c r="I1198" s="158"/>
      <c r="J1198" s="159">
        <v>26666</v>
      </c>
      <c r="K1198" s="1421"/>
      <c r="L1198" s="296">
        <f>I1198+J1198+K1198</f>
        <v>26666</v>
      </c>
      <c r="M1198" s="12">
        <f t="shared" si="288"/>
        <v>1</v>
      </c>
      <c r="N1198" s="13"/>
    </row>
    <row r="1199" spans="2:14" ht="31.5">
      <c r="B1199" s="300"/>
      <c r="C1199" s="294">
        <v>205</v>
      </c>
      <c r="D1199" s="295" t="s">
        <v>604</v>
      </c>
      <c r="E1199" s="296">
        <f>F1199+G1199+H1199</f>
        <v>0</v>
      </c>
      <c r="F1199" s="158"/>
      <c r="G1199" s="159"/>
      <c r="H1199" s="1421"/>
      <c r="I1199" s="158"/>
      <c r="J1199" s="159"/>
      <c r="K1199" s="1421"/>
      <c r="L1199" s="296">
        <f>I1199+J1199+K1199</f>
        <v>0</v>
      </c>
      <c r="M1199" s="12">
        <f t="shared" si="288"/>
      </c>
      <c r="N1199" s="13"/>
    </row>
    <row r="1200" spans="2:14" ht="15.75">
      <c r="B1200" s="300"/>
      <c r="C1200" s="294">
        <v>208</v>
      </c>
      <c r="D1200" s="301" t="s">
        <v>605</v>
      </c>
      <c r="E1200" s="296">
        <f>F1200+G1200+H1200</f>
        <v>0</v>
      </c>
      <c r="F1200" s="158"/>
      <c r="G1200" s="159"/>
      <c r="H1200" s="1421"/>
      <c r="I1200" s="158"/>
      <c r="J1200" s="159"/>
      <c r="K1200" s="1421"/>
      <c r="L1200" s="296">
        <f>I1200+J1200+K1200</f>
        <v>0</v>
      </c>
      <c r="M1200" s="12">
        <f t="shared" si="288"/>
      </c>
      <c r="N1200" s="13"/>
    </row>
    <row r="1201" spans="2:14" ht="15.75">
      <c r="B1201" s="292"/>
      <c r="C1201" s="286">
        <v>209</v>
      </c>
      <c r="D1201" s="302" t="s">
        <v>606</v>
      </c>
      <c r="E1201" s="288">
        <f>F1201+G1201+H1201</f>
        <v>0</v>
      </c>
      <c r="F1201" s="173"/>
      <c r="G1201" s="174"/>
      <c r="H1201" s="1422"/>
      <c r="I1201" s="173"/>
      <c r="J1201" s="174"/>
      <c r="K1201" s="1422"/>
      <c r="L1201" s="288">
        <f>I1201+J1201+K1201</f>
        <v>0</v>
      </c>
      <c r="M1201" s="12">
        <f t="shared" si="288"/>
      </c>
      <c r="N1201" s="13"/>
    </row>
    <row r="1202" spans="2:14" ht="15.75">
      <c r="B1202" s="273">
        <v>500</v>
      </c>
      <c r="C1202" s="1810" t="s">
        <v>195</v>
      </c>
      <c r="D1202" s="1811"/>
      <c r="E1202" s="274">
        <f aca="true" t="shared" si="290" ref="E1202:L1202">SUM(E1203:E1209)</f>
        <v>0</v>
      </c>
      <c r="F1202" s="275">
        <f t="shared" si="290"/>
        <v>0</v>
      </c>
      <c r="G1202" s="276">
        <f t="shared" si="290"/>
        <v>0</v>
      </c>
      <c r="H1202" s="277">
        <f t="shared" si="290"/>
        <v>0</v>
      </c>
      <c r="I1202" s="275">
        <f t="shared" si="290"/>
        <v>0</v>
      </c>
      <c r="J1202" s="276">
        <f t="shared" si="290"/>
        <v>4917</v>
      </c>
      <c r="K1202" s="277">
        <f t="shared" si="290"/>
        <v>0</v>
      </c>
      <c r="L1202" s="274">
        <f t="shared" si="290"/>
        <v>4917</v>
      </c>
      <c r="M1202" s="12">
        <f t="shared" si="288"/>
        <v>1</v>
      </c>
      <c r="N1202" s="13"/>
    </row>
    <row r="1203" spans="2:14" ht="15.75">
      <c r="B1203" s="292"/>
      <c r="C1203" s="303">
        <v>551</v>
      </c>
      <c r="D1203" s="304" t="s">
        <v>196</v>
      </c>
      <c r="E1203" s="282">
        <f aca="true" t="shared" si="291" ref="E1203:E1210">F1203+G1203+H1203</f>
        <v>0</v>
      </c>
      <c r="F1203" s="152"/>
      <c r="G1203" s="153"/>
      <c r="H1203" s="1419"/>
      <c r="I1203" s="152"/>
      <c r="J1203" s="153">
        <v>2746</v>
      </c>
      <c r="K1203" s="1419"/>
      <c r="L1203" s="282">
        <f aca="true" t="shared" si="292" ref="L1203:L1210">I1203+J1203+K1203</f>
        <v>2746</v>
      </c>
      <c r="M1203" s="12">
        <f t="shared" si="288"/>
        <v>1</v>
      </c>
      <c r="N1203" s="13"/>
    </row>
    <row r="1204" spans="2:14" ht="15.75">
      <c r="B1204" s="292"/>
      <c r="C1204" s="305">
        <v>552</v>
      </c>
      <c r="D1204" s="306" t="s">
        <v>918</v>
      </c>
      <c r="E1204" s="296">
        <f t="shared" si="291"/>
        <v>0</v>
      </c>
      <c r="F1204" s="158"/>
      <c r="G1204" s="159"/>
      <c r="H1204" s="1421"/>
      <c r="I1204" s="158"/>
      <c r="J1204" s="159"/>
      <c r="K1204" s="1421"/>
      <c r="L1204" s="296">
        <f t="shared" si="292"/>
        <v>0</v>
      </c>
      <c r="M1204" s="12">
        <f t="shared" si="288"/>
      </c>
      <c r="N1204" s="13"/>
    </row>
    <row r="1205" spans="2:14" ht="15.75">
      <c r="B1205" s="307"/>
      <c r="C1205" s="305">
        <v>558</v>
      </c>
      <c r="D1205" s="308" t="s">
        <v>879</v>
      </c>
      <c r="E1205" s="296">
        <f t="shared" si="291"/>
        <v>0</v>
      </c>
      <c r="F1205" s="490">
        <v>0</v>
      </c>
      <c r="G1205" s="491">
        <v>0</v>
      </c>
      <c r="H1205" s="160">
        <v>0</v>
      </c>
      <c r="I1205" s="490">
        <v>0</v>
      </c>
      <c r="J1205" s="491">
        <v>0</v>
      </c>
      <c r="K1205" s="160">
        <v>0</v>
      </c>
      <c r="L1205" s="296">
        <f t="shared" si="292"/>
        <v>0</v>
      </c>
      <c r="M1205" s="12">
        <f t="shared" si="288"/>
      </c>
      <c r="N1205" s="13"/>
    </row>
    <row r="1206" spans="2:14" ht="15.75">
      <c r="B1206" s="307"/>
      <c r="C1206" s="305">
        <v>560</v>
      </c>
      <c r="D1206" s="308" t="s">
        <v>197</v>
      </c>
      <c r="E1206" s="296">
        <f t="shared" si="291"/>
        <v>0</v>
      </c>
      <c r="F1206" s="158"/>
      <c r="G1206" s="159"/>
      <c r="H1206" s="1421"/>
      <c r="I1206" s="158"/>
      <c r="J1206" s="159">
        <v>1371</v>
      </c>
      <c r="K1206" s="1421"/>
      <c r="L1206" s="296">
        <f t="shared" si="292"/>
        <v>1371</v>
      </c>
      <c r="M1206" s="12">
        <f t="shared" si="288"/>
        <v>1</v>
      </c>
      <c r="N1206" s="13"/>
    </row>
    <row r="1207" spans="2:14" ht="15.75">
      <c r="B1207" s="307"/>
      <c r="C1207" s="305">
        <v>580</v>
      </c>
      <c r="D1207" s="306" t="s">
        <v>198</v>
      </c>
      <c r="E1207" s="296">
        <f t="shared" si="291"/>
        <v>0</v>
      </c>
      <c r="F1207" s="158"/>
      <c r="G1207" s="159"/>
      <c r="H1207" s="1421"/>
      <c r="I1207" s="158"/>
      <c r="J1207" s="159">
        <v>800</v>
      </c>
      <c r="K1207" s="1421"/>
      <c r="L1207" s="296">
        <f t="shared" si="292"/>
        <v>800</v>
      </c>
      <c r="M1207" s="12">
        <f t="shared" si="288"/>
        <v>1</v>
      </c>
      <c r="N1207" s="13"/>
    </row>
    <row r="1208" spans="2:14" ht="15.75">
      <c r="B1208" s="292"/>
      <c r="C1208" s="305">
        <v>588</v>
      </c>
      <c r="D1208" s="306" t="s">
        <v>881</v>
      </c>
      <c r="E1208" s="296">
        <f t="shared" si="291"/>
        <v>0</v>
      </c>
      <c r="F1208" s="490">
        <v>0</v>
      </c>
      <c r="G1208" s="491">
        <v>0</v>
      </c>
      <c r="H1208" s="160">
        <v>0</v>
      </c>
      <c r="I1208" s="490">
        <v>0</v>
      </c>
      <c r="J1208" s="491">
        <v>0</v>
      </c>
      <c r="K1208" s="160">
        <v>0</v>
      </c>
      <c r="L1208" s="296">
        <f t="shared" si="292"/>
        <v>0</v>
      </c>
      <c r="M1208" s="12">
        <f t="shared" si="288"/>
      </c>
      <c r="N1208" s="13"/>
    </row>
    <row r="1209" spans="2:14" ht="31.5">
      <c r="B1209" s="292"/>
      <c r="C1209" s="309">
        <v>590</v>
      </c>
      <c r="D1209" s="310" t="s">
        <v>199</v>
      </c>
      <c r="E1209" s="288">
        <f t="shared" si="291"/>
        <v>0</v>
      </c>
      <c r="F1209" s="173"/>
      <c r="G1209" s="174"/>
      <c r="H1209" s="1422"/>
      <c r="I1209" s="173"/>
      <c r="J1209" s="174"/>
      <c r="K1209" s="1422"/>
      <c r="L1209" s="288">
        <f t="shared" si="292"/>
        <v>0</v>
      </c>
      <c r="M1209" s="12">
        <f t="shared" si="288"/>
      </c>
      <c r="N1209" s="13"/>
    </row>
    <row r="1210" spans="2:14" ht="15.75">
      <c r="B1210" s="273">
        <v>800</v>
      </c>
      <c r="C1210" s="1812" t="s">
        <v>200</v>
      </c>
      <c r="D1210" s="1813"/>
      <c r="E1210" s="311">
        <f t="shared" si="291"/>
        <v>0</v>
      </c>
      <c r="F1210" s="1423"/>
      <c r="G1210" s="1424"/>
      <c r="H1210" s="1425"/>
      <c r="I1210" s="1423"/>
      <c r="J1210" s="1424"/>
      <c r="K1210" s="1425"/>
      <c r="L1210" s="311">
        <f t="shared" si="292"/>
        <v>0</v>
      </c>
      <c r="M1210" s="12">
        <f t="shared" si="288"/>
      </c>
      <c r="N1210" s="13"/>
    </row>
    <row r="1211" spans="2:14" ht="15.75">
      <c r="B1211" s="273">
        <v>1000</v>
      </c>
      <c r="C1211" s="1792" t="s">
        <v>201</v>
      </c>
      <c r="D1211" s="1793"/>
      <c r="E1211" s="311">
        <f aca="true" t="shared" si="293" ref="E1211:L1211">SUM(E1212:E1228)</f>
        <v>0</v>
      </c>
      <c r="F1211" s="275">
        <f t="shared" si="293"/>
        <v>0</v>
      </c>
      <c r="G1211" s="276">
        <f t="shared" si="293"/>
        <v>0</v>
      </c>
      <c r="H1211" s="277">
        <f t="shared" si="293"/>
        <v>0</v>
      </c>
      <c r="I1211" s="275">
        <f t="shared" si="293"/>
        <v>0</v>
      </c>
      <c r="J1211" s="276">
        <f t="shared" si="293"/>
        <v>664768</v>
      </c>
      <c r="K1211" s="277">
        <f t="shared" si="293"/>
        <v>0</v>
      </c>
      <c r="L1211" s="311">
        <f t="shared" si="293"/>
        <v>664768</v>
      </c>
      <c r="M1211" s="12">
        <f t="shared" si="288"/>
        <v>1</v>
      </c>
      <c r="N1211" s="13"/>
    </row>
    <row r="1212" spans="2:14" ht="15.75">
      <c r="B1212" s="293"/>
      <c r="C1212" s="280">
        <v>1011</v>
      </c>
      <c r="D1212" s="312" t="s">
        <v>202</v>
      </c>
      <c r="E1212" s="282">
        <f aca="true" t="shared" si="294" ref="E1212:E1228">F1212+G1212+H1212</f>
        <v>0</v>
      </c>
      <c r="F1212" s="152"/>
      <c r="G1212" s="153"/>
      <c r="H1212" s="1419"/>
      <c r="I1212" s="152"/>
      <c r="J1212" s="153"/>
      <c r="K1212" s="1419"/>
      <c r="L1212" s="282">
        <f aca="true" t="shared" si="295" ref="L1212:L1228">I1212+J1212+K1212</f>
        <v>0</v>
      </c>
      <c r="M1212" s="12">
        <f t="shared" si="288"/>
      </c>
      <c r="N1212" s="13"/>
    </row>
    <row r="1213" spans="2:14" ht="15.75">
      <c r="B1213" s="293"/>
      <c r="C1213" s="294">
        <v>1012</v>
      </c>
      <c r="D1213" s="295" t="s">
        <v>203</v>
      </c>
      <c r="E1213" s="296">
        <f t="shared" si="294"/>
        <v>0</v>
      </c>
      <c r="F1213" s="158"/>
      <c r="G1213" s="159"/>
      <c r="H1213" s="1421"/>
      <c r="I1213" s="158"/>
      <c r="J1213" s="159"/>
      <c r="K1213" s="1421"/>
      <c r="L1213" s="296">
        <f t="shared" si="295"/>
        <v>0</v>
      </c>
      <c r="M1213" s="12">
        <f t="shared" si="288"/>
      </c>
      <c r="N1213" s="13"/>
    </row>
    <row r="1214" spans="2:14" ht="15.75">
      <c r="B1214" s="293"/>
      <c r="C1214" s="294">
        <v>1013</v>
      </c>
      <c r="D1214" s="295" t="s">
        <v>204</v>
      </c>
      <c r="E1214" s="296">
        <f t="shared" si="294"/>
        <v>0</v>
      </c>
      <c r="F1214" s="158"/>
      <c r="G1214" s="159"/>
      <c r="H1214" s="1421"/>
      <c r="I1214" s="158"/>
      <c r="J1214" s="159"/>
      <c r="K1214" s="1421"/>
      <c r="L1214" s="296">
        <f t="shared" si="295"/>
        <v>0</v>
      </c>
      <c r="M1214" s="12">
        <f t="shared" si="288"/>
      </c>
      <c r="N1214" s="13"/>
    </row>
    <row r="1215" spans="2:14" ht="15.75">
      <c r="B1215" s="293"/>
      <c r="C1215" s="294">
        <v>1014</v>
      </c>
      <c r="D1215" s="295" t="s">
        <v>205</v>
      </c>
      <c r="E1215" s="296">
        <f t="shared" si="294"/>
        <v>0</v>
      </c>
      <c r="F1215" s="158"/>
      <c r="G1215" s="159"/>
      <c r="H1215" s="1421"/>
      <c r="I1215" s="158"/>
      <c r="J1215" s="159"/>
      <c r="K1215" s="1421"/>
      <c r="L1215" s="296">
        <f t="shared" si="295"/>
        <v>0</v>
      </c>
      <c r="M1215" s="12">
        <f t="shared" si="288"/>
      </c>
      <c r="N1215" s="13"/>
    </row>
    <row r="1216" spans="2:14" ht="15.75">
      <c r="B1216" s="293"/>
      <c r="C1216" s="294">
        <v>1015</v>
      </c>
      <c r="D1216" s="295" t="s">
        <v>206</v>
      </c>
      <c r="E1216" s="296">
        <f t="shared" si="294"/>
        <v>0</v>
      </c>
      <c r="F1216" s="158"/>
      <c r="G1216" s="159"/>
      <c r="H1216" s="1421"/>
      <c r="I1216" s="158"/>
      <c r="J1216" s="159"/>
      <c r="K1216" s="1421"/>
      <c r="L1216" s="296">
        <f t="shared" si="295"/>
        <v>0</v>
      </c>
      <c r="M1216" s="12">
        <f t="shared" si="288"/>
      </c>
      <c r="N1216" s="13"/>
    </row>
    <row r="1217" spans="2:14" ht="15.75">
      <c r="B1217" s="293"/>
      <c r="C1217" s="313">
        <v>1016</v>
      </c>
      <c r="D1217" s="314" t="s">
        <v>207</v>
      </c>
      <c r="E1217" s="315">
        <f t="shared" si="294"/>
        <v>0</v>
      </c>
      <c r="F1217" s="164"/>
      <c r="G1217" s="165"/>
      <c r="H1217" s="1420"/>
      <c r="I1217" s="164"/>
      <c r="J1217" s="165"/>
      <c r="K1217" s="1420"/>
      <c r="L1217" s="315">
        <f t="shared" si="295"/>
        <v>0</v>
      </c>
      <c r="M1217" s="12">
        <f t="shared" si="288"/>
      </c>
      <c r="N1217" s="13"/>
    </row>
    <row r="1218" spans="2:14" ht="15.75">
      <c r="B1218" s="279"/>
      <c r="C1218" s="319">
        <v>1020</v>
      </c>
      <c r="D1218" s="320" t="s">
        <v>208</v>
      </c>
      <c r="E1218" s="321">
        <f t="shared" si="294"/>
        <v>0</v>
      </c>
      <c r="F1218" s="455"/>
      <c r="G1218" s="456"/>
      <c r="H1218" s="1429"/>
      <c r="I1218" s="455"/>
      <c r="J1218" s="456">
        <v>664768</v>
      </c>
      <c r="K1218" s="1429"/>
      <c r="L1218" s="321">
        <f t="shared" si="295"/>
        <v>664768</v>
      </c>
      <c r="M1218" s="12">
        <f t="shared" si="288"/>
        <v>1</v>
      </c>
      <c r="N1218" s="13"/>
    </row>
    <row r="1219" spans="2:14" ht="15.75">
      <c r="B1219" s="293"/>
      <c r="C1219" s="325">
        <v>1030</v>
      </c>
      <c r="D1219" s="326" t="s">
        <v>209</v>
      </c>
      <c r="E1219" s="327">
        <f t="shared" si="294"/>
        <v>0</v>
      </c>
      <c r="F1219" s="450"/>
      <c r="G1219" s="451"/>
      <c r="H1219" s="1426"/>
      <c r="I1219" s="450"/>
      <c r="J1219" s="451"/>
      <c r="K1219" s="1426"/>
      <c r="L1219" s="327">
        <f t="shared" si="295"/>
        <v>0</v>
      </c>
      <c r="M1219" s="12">
        <f t="shared" si="288"/>
      </c>
      <c r="N1219" s="13"/>
    </row>
    <row r="1220" spans="2:14" ht="15.75">
      <c r="B1220" s="293"/>
      <c r="C1220" s="319">
        <v>1051</v>
      </c>
      <c r="D1220" s="332" t="s">
        <v>210</v>
      </c>
      <c r="E1220" s="321">
        <f t="shared" si="294"/>
        <v>0</v>
      </c>
      <c r="F1220" s="455"/>
      <c r="G1220" s="456"/>
      <c r="H1220" s="1429"/>
      <c r="I1220" s="455"/>
      <c r="J1220" s="456"/>
      <c r="K1220" s="1429"/>
      <c r="L1220" s="321">
        <f t="shared" si="295"/>
        <v>0</v>
      </c>
      <c r="M1220" s="12">
        <f t="shared" si="288"/>
      </c>
      <c r="N1220" s="13"/>
    </row>
    <row r="1221" spans="2:14" ht="15.75">
      <c r="B1221" s="293"/>
      <c r="C1221" s="294">
        <v>1052</v>
      </c>
      <c r="D1221" s="295" t="s">
        <v>211</v>
      </c>
      <c r="E1221" s="296">
        <f t="shared" si="294"/>
        <v>0</v>
      </c>
      <c r="F1221" s="158"/>
      <c r="G1221" s="159"/>
      <c r="H1221" s="1421"/>
      <c r="I1221" s="158"/>
      <c r="J1221" s="159"/>
      <c r="K1221" s="1421"/>
      <c r="L1221" s="296">
        <f t="shared" si="295"/>
        <v>0</v>
      </c>
      <c r="M1221" s="12">
        <f t="shared" si="288"/>
      </c>
      <c r="N1221" s="13"/>
    </row>
    <row r="1222" spans="2:14" ht="15.75">
      <c r="B1222" s="293"/>
      <c r="C1222" s="325">
        <v>1053</v>
      </c>
      <c r="D1222" s="326" t="s">
        <v>882</v>
      </c>
      <c r="E1222" s="327">
        <f t="shared" si="294"/>
        <v>0</v>
      </c>
      <c r="F1222" s="450"/>
      <c r="G1222" s="451"/>
      <c r="H1222" s="1426"/>
      <c r="I1222" s="450"/>
      <c r="J1222" s="451"/>
      <c r="K1222" s="1426"/>
      <c r="L1222" s="327">
        <f t="shared" si="295"/>
        <v>0</v>
      </c>
      <c r="M1222" s="12">
        <f t="shared" si="288"/>
      </c>
      <c r="N1222" s="13"/>
    </row>
    <row r="1223" spans="2:14" ht="15.75">
      <c r="B1223" s="293"/>
      <c r="C1223" s="319">
        <v>1062</v>
      </c>
      <c r="D1223" s="320" t="s">
        <v>212</v>
      </c>
      <c r="E1223" s="321">
        <f t="shared" si="294"/>
        <v>0</v>
      </c>
      <c r="F1223" s="455"/>
      <c r="G1223" s="456"/>
      <c r="H1223" s="1429"/>
      <c r="I1223" s="455"/>
      <c r="J1223" s="456"/>
      <c r="K1223" s="1429"/>
      <c r="L1223" s="321">
        <f t="shared" si="295"/>
        <v>0</v>
      </c>
      <c r="M1223" s="12">
        <f t="shared" si="288"/>
      </c>
      <c r="N1223" s="13"/>
    </row>
    <row r="1224" spans="2:14" ht="15.75">
      <c r="B1224" s="293"/>
      <c r="C1224" s="325">
        <v>1063</v>
      </c>
      <c r="D1224" s="333" t="s">
        <v>808</v>
      </c>
      <c r="E1224" s="327">
        <f t="shared" si="294"/>
        <v>0</v>
      </c>
      <c r="F1224" s="450"/>
      <c r="G1224" s="451"/>
      <c r="H1224" s="1426"/>
      <c r="I1224" s="450"/>
      <c r="J1224" s="451"/>
      <c r="K1224" s="1426"/>
      <c r="L1224" s="327">
        <f t="shared" si="295"/>
        <v>0</v>
      </c>
      <c r="M1224" s="12">
        <f t="shared" si="288"/>
      </c>
      <c r="N1224" s="13"/>
    </row>
    <row r="1225" spans="2:14" ht="15.75">
      <c r="B1225" s="293"/>
      <c r="C1225" s="334">
        <v>1069</v>
      </c>
      <c r="D1225" s="335" t="s">
        <v>213</v>
      </c>
      <c r="E1225" s="336">
        <f t="shared" si="294"/>
        <v>0</v>
      </c>
      <c r="F1225" s="601"/>
      <c r="G1225" s="602"/>
      <c r="H1225" s="1428"/>
      <c r="I1225" s="601"/>
      <c r="J1225" s="602"/>
      <c r="K1225" s="1428"/>
      <c r="L1225" s="336">
        <f t="shared" si="295"/>
        <v>0</v>
      </c>
      <c r="M1225" s="12">
        <f aca="true" t="shared" si="296" ref="M1225:M1256">(IF($E1225&lt;&gt;0,$M$2,IF($L1225&lt;&gt;0,$M$2,"")))</f>
      </c>
      <c r="N1225" s="13"/>
    </row>
    <row r="1226" spans="2:14" ht="15.75">
      <c r="B1226" s="279"/>
      <c r="C1226" s="319">
        <v>1091</v>
      </c>
      <c r="D1226" s="332" t="s">
        <v>919</v>
      </c>
      <c r="E1226" s="321">
        <f t="shared" si="294"/>
        <v>0</v>
      </c>
      <c r="F1226" s="455"/>
      <c r="G1226" s="456"/>
      <c r="H1226" s="1429"/>
      <c r="I1226" s="455"/>
      <c r="J1226" s="456"/>
      <c r="K1226" s="1429"/>
      <c r="L1226" s="321">
        <f t="shared" si="295"/>
        <v>0</v>
      </c>
      <c r="M1226" s="12">
        <f t="shared" si="296"/>
      </c>
      <c r="N1226" s="13"/>
    </row>
    <row r="1227" spans="2:14" ht="15.75">
      <c r="B1227" s="293"/>
      <c r="C1227" s="294">
        <v>1092</v>
      </c>
      <c r="D1227" s="295" t="s">
        <v>308</v>
      </c>
      <c r="E1227" s="296">
        <f t="shared" si="294"/>
        <v>0</v>
      </c>
      <c r="F1227" s="158"/>
      <c r="G1227" s="159"/>
      <c r="H1227" s="1421"/>
      <c r="I1227" s="158"/>
      <c r="J1227" s="159"/>
      <c r="K1227" s="1421"/>
      <c r="L1227" s="296">
        <f t="shared" si="295"/>
        <v>0</v>
      </c>
      <c r="M1227" s="12">
        <f t="shared" si="296"/>
      </c>
      <c r="N1227" s="13"/>
    </row>
    <row r="1228" spans="2:14" ht="15.75">
      <c r="B1228" s="293"/>
      <c r="C1228" s="286">
        <v>1098</v>
      </c>
      <c r="D1228" s="340" t="s">
        <v>214</v>
      </c>
      <c r="E1228" s="288">
        <f t="shared" si="294"/>
        <v>0</v>
      </c>
      <c r="F1228" s="173"/>
      <c r="G1228" s="174"/>
      <c r="H1228" s="1422"/>
      <c r="I1228" s="173"/>
      <c r="J1228" s="174"/>
      <c r="K1228" s="1422"/>
      <c r="L1228" s="288">
        <f t="shared" si="295"/>
        <v>0</v>
      </c>
      <c r="M1228" s="12">
        <f t="shared" si="296"/>
      </c>
      <c r="N1228" s="13"/>
    </row>
    <row r="1229" spans="2:14" ht="15.75">
      <c r="B1229" s="273">
        <v>1900</v>
      </c>
      <c r="C1229" s="1782" t="s">
        <v>275</v>
      </c>
      <c r="D1229" s="1783"/>
      <c r="E1229" s="311">
        <f aca="true" t="shared" si="297" ref="E1229:L1229">SUM(E1230:E1232)</f>
        <v>0</v>
      </c>
      <c r="F1229" s="275">
        <f t="shared" si="297"/>
        <v>0</v>
      </c>
      <c r="G1229" s="276">
        <f t="shared" si="297"/>
        <v>0</v>
      </c>
      <c r="H1229" s="277">
        <f t="shared" si="297"/>
        <v>0</v>
      </c>
      <c r="I1229" s="275">
        <f t="shared" si="297"/>
        <v>0</v>
      </c>
      <c r="J1229" s="276">
        <f t="shared" si="297"/>
        <v>0</v>
      </c>
      <c r="K1229" s="277">
        <f t="shared" si="297"/>
        <v>0</v>
      </c>
      <c r="L1229" s="311">
        <f t="shared" si="297"/>
        <v>0</v>
      </c>
      <c r="M1229" s="12">
        <f t="shared" si="296"/>
      </c>
      <c r="N1229" s="13"/>
    </row>
    <row r="1230" spans="2:14" ht="15.75">
      <c r="B1230" s="293"/>
      <c r="C1230" s="280">
        <v>1901</v>
      </c>
      <c r="D1230" s="341" t="s">
        <v>920</v>
      </c>
      <c r="E1230" s="282">
        <f>F1230+G1230+H1230</f>
        <v>0</v>
      </c>
      <c r="F1230" s="152"/>
      <c r="G1230" s="153"/>
      <c r="H1230" s="1419"/>
      <c r="I1230" s="152"/>
      <c r="J1230" s="153"/>
      <c r="K1230" s="1419"/>
      <c r="L1230" s="282">
        <f>I1230+J1230+K1230</f>
        <v>0</v>
      </c>
      <c r="M1230" s="12">
        <f t="shared" si="296"/>
      </c>
      <c r="N1230" s="13"/>
    </row>
    <row r="1231" spans="2:14" ht="15.75">
      <c r="B1231" s="342"/>
      <c r="C1231" s="294">
        <v>1981</v>
      </c>
      <c r="D1231" s="343" t="s">
        <v>921</v>
      </c>
      <c r="E1231" s="296">
        <f>F1231+G1231+H1231</f>
        <v>0</v>
      </c>
      <c r="F1231" s="158"/>
      <c r="G1231" s="159"/>
      <c r="H1231" s="1421"/>
      <c r="I1231" s="158"/>
      <c r="J1231" s="159"/>
      <c r="K1231" s="1421"/>
      <c r="L1231" s="296">
        <f>I1231+J1231+K1231</f>
        <v>0</v>
      </c>
      <c r="M1231" s="12">
        <f t="shared" si="296"/>
      </c>
      <c r="N1231" s="13"/>
    </row>
    <row r="1232" spans="2:14" ht="15.75">
      <c r="B1232" s="293"/>
      <c r="C1232" s="286">
        <v>1991</v>
      </c>
      <c r="D1232" s="344" t="s">
        <v>922</v>
      </c>
      <c r="E1232" s="288">
        <f>F1232+G1232+H1232</f>
        <v>0</v>
      </c>
      <c r="F1232" s="173"/>
      <c r="G1232" s="174"/>
      <c r="H1232" s="1422"/>
      <c r="I1232" s="173"/>
      <c r="J1232" s="174"/>
      <c r="K1232" s="1422"/>
      <c r="L1232" s="288">
        <f>I1232+J1232+K1232</f>
        <v>0</v>
      </c>
      <c r="M1232" s="12">
        <f t="shared" si="296"/>
      </c>
      <c r="N1232" s="13"/>
    </row>
    <row r="1233" spans="2:14" ht="15.75">
      <c r="B1233" s="273">
        <v>2100</v>
      </c>
      <c r="C1233" s="1782" t="s">
        <v>729</v>
      </c>
      <c r="D1233" s="1783"/>
      <c r="E1233" s="311">
        <f aca="true" t="shared" si="298" ref="E1233:L1233">SUM(E1234:E1238)</f>
        <v>0</v>
      </c>
      <c r="F1233" s="275">
        <f t="shared" si="298"/>
        <v>0</v>
      </c>
      <c r="G1233" s="276">
        <f t="shared" si="298"/>
        <v>0</v>
      </c>
      <c r="H1233" s="277">
        <f t="shared" si="298"/>
        <v>0</v>
      </c>
      <c r="I1233" s="275">
        <f t="shared" si="298"/>
        <v>0</v>
      </c>
      <c r="J1233" s="276">
        <f t="shared" si="298"/>
        <v>0</v>
      </c>
      <c r="K1233" s="277">
        <f t="shared" si="298"/>
        <v>0</v>
      </c>
      <c r="L1233" s="311">
        <f t="shared" si="298"/>
        <v>0</v>
      </c>
      <c r="M1233" s="12">
        <f t="shared" si="296"/>
      </c>
      <c r="N1233" s="13"/>
    </row>
    <row r="1234" spans="2:14" ht="15.75">
      <c r="B1234" s="293"/>
      <c r="C1234" s="280">
        <v>2110</v>
      </c>
      <c r="D1234" s="345" t="s">
        <v>215</v>
      </c>
      <c r="E1234" s="282">
        <f>F1234+G1234+H1234</f>
        <v>0</v>
      </c>
      <c r="F1234" s="152"/>
      <c r="G1234" s="153"/>
      <c r="H1234" s="1419"/>
      <c r="I1234" s="152"/>
      <c r="J1234" s="153"/>
      <c r="K1234" s="1419"/>
      <c r="L1234" s="282">
        <f>I1234+J1234+K1234</f>
        <v>0</v>
      </c>
      <c r="M1234" s="12">
        <f t="shared" si="296"/>
      </c>
      <c r="N1234" s="13"/>
    </row>
    <row r="1235" spans="2:14" ht="15.75">
      <c r="B1235" s="342"/>
      <c r="C1235" s="294">
        <v>2120</v>
      </c>
      <c r="D1235" s="301" t="s">
        <v>216</v>
      </c>
      <c r="E1235" s="296">
        <f>F1235+G1235+H1235</f>
        <v>0</v>
      </c>
      <c r="F1235" s="158"/>
      <c r="G1235" s="159"/>
      <c r="H1235" s="1421"/>
      <c r="I1235" s="158"/>
      <c r="J1235" s="159"/>
      <c r="K1235" s="1421"/>
      <c r="L1235" s="296">
        <f>I1235+J1235+K1235</f>
        <v>0</v>
      </c>
      <c r="M1235" s="12">
        <f t="shared" si="296"/>
      </c>
      <c r="N1235" s="13"/>
    </row>
    <row r="1236" spans="2:14" ht="15.75">
      <c r="B1236" s="342"/>
      <c r="C1236" s="294">
        <v>2125</v>
      </c>
      <c r="D1236" s="301" t="s">
        <v>217</v>
      </c>
      <c r="E1236" s="296">
        <f>F1236+G1236+H1236</f>
        <v>0</v>
      </c>
      <c r="F1236" s="490">
        <v>0</v>
      </c>
      <c r="G1236" s="491">
        <v>0</v>
      </c>
      <c r="H1236" s="160">
        <v>0</v>
      </c>
      <c r="I1236" s="490">
        <v>0</v>
      </c>
      <c r="J1236" s="491">
        <v>0</v>
      </c>
      <c r="K1236" s="160">
        <v>0</v>
      </c>
      <c r="L1236" s="296">
        <f>I1236+J1236+K1236</f>
        <v>0</v>
      </c>
      <c r="M1236" s="12">
        <f t="shared" si="296"/>
      </c>
      <c r="N1236" s="13"/>
    </row>
    <row r="1237" spans="2:14" ht="15.75">
      <c r="B1237" s="292"/>
      <c r="C1237" s="294">
        <v>2140</v>
      </c>
      <c r="D1237" s="301" t="s">
        <v>218</v>
      </c>
      <c r="E1237" s="296">
        <f>F1237+G1237+H1237</f>
        <v>0</v>
      </c>
      <c r="F1237" s="490">
        <v>0</v>
      </c>
      <c r="G1237" s="491">
        <v>0</v>
      </c>
      <c r="H1237" s="160">
        <v>0</v>
      </c>
      <c r="I1237" s="490">
        <v>0</v>
      </c>
      <c r="J1237" s="491">
        <v>0</v>
      </c>
      <c r="K1237" s="160">
        <v>0</v>
      </c>
      <c r="L1237" s="296">
        <f>I1237+J1237+K1237</f>
        <v>0</v>
      </c>
      <c r="M1237" s="12">
        <f t="shared" si="296"/>
      </c>
      <c r="N1237" s="13"/>
    </row>
    <row r="1238" spans="2:14" ht="15.75">
      <c r="B1238" s="293"/>
      <c r="C1238" s="286">
        <v>2190</v>
      </c>
      <c r="D1238" s="346" t="s">
        <v>219</v>
      </c>
      <c r="E1238" s="288">
        <f>F1238+G1238+H1238</f>
        <v>0</v>
      </c>
      <c r="F1238" s="173"/>
      <c r="G1238" s="174"/>
      <c r="H1238" s="1422"/>
      <c r="I1238" s="173"/>
      <c r="J1238" s="174"/>
      <c r="K1238" s="1422"/>
      <c r="L1238" s="288">
        <f>I1238+J1238+K1238</f>
        <v>0</v>
      </c>
      <c r="M1238" s="12">
        <f t="shared" si="296"/>
      </c>
      <c r="N1238" s="13"/>
    </row>
    <row r="1239" spans="2:14" ht="15.75">
      <c r="B1239" s="273">
        <v>2200</v>
      </c>
      <c r="C1239" s="1782" t="s">
        <v>220</v>
      </c>
      <c r="D1239" s="1783"/>
      <c r="E1239" s="311">
        <f aca="true" t="shared" si="299" ref="E1239:L1239">SUM(E1240:E1241)</f>
        <v>0</v>
      </c>
      <c r="F1239" s="275">
        <f t="shared" si="299"/>
        <v>0</v>
      </c>
      <c r="G1239" s="276">
        <f t="shared" si="299"/>
        <v>0</v>
      </c>
      <c r="H1239" s="277">
        <f t="shared" si="299"/>
        <v>0</v>
      </c>
      <c r="I1239" s="275">
        <f t="shared" si="299"/>
        <v>0</v>
      </c>
      <c r="J1239" s="276">
        <f t="shared" si="299"/>
        <v>0</v>
      </c>
      <c r="K1239" s="277">
        <f t="shared" si="299"/>
        <v>0</v>
      </c>
      <c r="L1239" s="311">
        <f t="shared" si="299"/>
        <v>0</v>
      </c>
      <c r="M1239" s="12">
        <f t="shared" si="296"/>
      </c>
      <c r="N1239" s="13"/>
    </row>
    <row r="1240" spans="2:14" ht="15.75">
      <c r="B1240" s="293"/>
      <c r="C1240" s="280">
        <v>2221</v>
      </c>
      <c r="D1240" s="281" t="s">
        <v>309</v>
      </c>
      <c r="E1240" s="282">
        <f aca="true" t="shared" si="300" ref="E1240:E1245">F1240+G1240+H1240</f>
        <v>0</v>
      </c>
      <c r="F1240" s="152"/>
      <c r="G1240" s="153"/>
      <c r="H1240" s="1419"/>
      <c r="I1240" s="152"/>
      <c r="J1240" s="153"/>
      <c r="K1240" s="1419"/>
      <c r="L1240" s="282">
        <f aca="true" t="shared" si="301" ref="L1240:L1245">I1240+J1240+K1240</f>
        <v>0</v>
      </c>
      <c r="M1240" s="12">
        <f t="shared" si="296"/>
      </c>
      <c r="N1240" s="13"/>
    </row>
    <row r="1241" spans="2:14" ht="15.75">
      <c r="B1241" s="293"/>
      <c r="C1241" s="286">
        <v>2224</v>
      </c>
      <c r="D1241" s="287" t="s">
        <v>221</v>
      </c>
      <c r="E1241" s="288">
        <f t="shared" si="300"/>
        <v>0</v>
      </c>
      <c r="F1241" s="173"/>
      <c r="G1241" s="174"/>
      <c r="H1241" s="1422"/>
      <c r="I1241" s="173"/>
      <c r="J1241" s="174"/>
      <c r="K1241" s="1422"/>
      <c r="L1241" s="288">
        <f t="shared" si="301"/>
        <v>0</v>
      </c>
      <c r="M1241" s="12">
        <f t="shared" si="296"/>
      </c>
      <c r="N1241" s="13"/>
    </row>
    <row r="1242" spans="2:14" ht="15.75">
      <c r="B1242" s="273">
        <v>2500</v>
      </c>
      <c r="C1242" s="1782" t="s">
        <v>222</v>
      </c>
      <c r="D1242" s="1783"/>
      <c r="E1242" s="311">
        <f t="shared" si="300"/>
        <v>0</v>
      </c>
      <c r="F1242" s="1423"/>
      <c r="G1242" s="1424"/>
      <c r="H1242" s="1425"/>
      <c r="I1242" s="1423"/>
      <c r="J1242" s="1424"/>
      <c r="K1242" s="1425"/>
      <c r="L1242" s="311">
        <f t="shared" si="301"/>
        <v>0</v>
      </c>
      <c r="M1242" s="12">
        <f t="shared" si="296"/>
      </c>
      <c r="N1242" s="13"/>
    </row>
    <row r="1243" spans="2:14" ht="15.75">
      <c r="B1243" s="273">
        <v>2600</v>
      </c>
      <c r="C1243" s="1790" t="s">
        <v>223</v>
      </c>
      <c r="D1243" s="1791"/>
      <c r="E1243" s="311">
        <f t="shared" si="300"/>
        <v>0</v>
      </c>
      <c r="F1243" s="1423"/>
      <c r="G1243" s="1424"/>
      <c r="H1243" s="1425"/>
      <c r="I1243" s="1423"/>
      <c r="J1243" s="1424"/>
      <c r="K1243" s="1425"/>
      <c r="L1243" s="311">
        <f t="shared" si="301"/>
        <v>0</v>
      </c>
      <c r="M1243" s="12">
        <f t="shared" si="296"/>
      </c>
      <c r="N1243" s="13"/>
    </row>
    <row r="1244" spans="2:14" ht="15.75">
      <c r="B1244" s="273">
        <v>2700</v>
      </c>
      <c r="C1244" s="1790" t="s">
        <v>224</v>
      </c>
      <c r="D1244" s="1791"/>
      <c r="E1244" s="311">
        <f t="shared" si="300"/>
        <v>0</v>
      </c>
      <c r="F1244" s="1423"/>
      <c r="G1244" s="1424"/>
      <c r="H1244" s="1425"/>
      <c r="I1244" s="1423"/>
      <c r="J1244" s="1424"/>
      <c r="K1244" s="1425"/>
      <c r="L1244" s="311">
        <f t="shared" si="301"/>
        <v>0</v>
      </c>
      <c r="M1244" s="12">
        <f t="shared" si="296"/>
      </c>
      <c r="N1244" s="13"/>
    </row>
    <row r="1245" spans="2:14" ht="15.75">
      <c r="B1245" s="273">
        <v>2800</v>
      </c>
      <c r="C1245" s="1790" t="s">
        <v>1676</v>
      </c>
      <c r="D1245" s="1791"/>
      <c r="E1245" s="311">
        <f t="shared" si="300"/>
        <v>0</v>
      </c>
      <c r="F1245" s="1423"/>
      <c r="G1245" s="1424"/>
      <c r="H1245" s="1425"/>
      <c r="I1245" s="1423"/>
      <c r="J1245" s="1424"/>
      <c r="K1245" s="1425"/>
      <c r="L1245" s="311">
        <f t="shared" si="301"/>
        <v>0</v>
      </c>
      <c r="M1245" s="12">
        <f t="shared" si="296"/>
      </c>
      <c r="N1245" s="13"/>
    </row>
    <row r="1246" spans="2:14" ht="15.75">
      <c r="B1246" s="273">
        <v>2900</v>
      </c>
      <c r="C1246" s="1782" t="s">
        <v>225</v>
      </c>
      <c r="D1246" s="1783"/>
      <c r="E1246" s="311">
        <f aca="true" t="shared" si="302" ref="E1246:L1246">SUM(E1247:E1254)</f>
        <v>0</v>
      </c>
      <c r="F1246" s="275">
        <f t="shared" si="302"/>
        <v>0</v>
      </c>
      <c r="G1246" s="275">
        <f t="shared" si="302"/>
        <v>0</v>
      </c>
      <c r="H1246" s="275">
        <f t="shared" si="302"/>
        <v>0</v>
      </c>
      <c r="I1246" s="275">
        <f t="shared" si="302"/>
        <v>0</v>
      </c>
      <c r="J1246" s="275">
        <f t="shared" si="302"/>
        <v>0</v>
      </c>
      <c r="K1246" s="275">
        <f t="shared" si="302"/>
        <v>0</v>
      </c>
      <c r="L1246" s="275">
        <f t="shared" si="302"/>
        <v>0</v>
      </c>
      <c r="M1246" s="12">
        <f t="shared" si="296"/>
      </c>
      <c r="N1246" s="13"/>
    </row>
    <row r="1247" spans="2:14" ht="15.75">
      <c r="B1247" s="347"/>
      <c r="C1247" s="280">
        <v>2910</v>
      </c>
      <c r="D1247" s="348" t="s">
        <v>2010</v>
      </c>
      <c r="E1247" s="282">
        <f aca="true" t="shared" si="303" ref="E1247:E1254">F1247+G1247+H1247</f>
        <v>0</v>
      </c>
      <c r="F1247" s="152"/>
      <c r="G1247" s="153"/>
      <c r="H1247" s="1419"/>
      <c r="I1247" s="152"/>
      <c r="J1247" s="153"/>
      <c r="K1247" s="1419"/>
      <c r="L1247" s="282">
        <f aca="true" t="shared" si="304" ref="L1247:L1254">I1247+J1247+K1247</f>
        <v>0</v>
      </c>
      <c r="M1247" s="12">
        <f t="shared" si="296"/>
      </c>
      <c r="N1247" s="13"/>
    </row>
    <row r="1248" spans="2:14" ht="15.75">
      <c r="B1248" s="347"/>
      <c r="C1248" s="280">
        <v>2920</v>
      </c>
      <c r="D1248" s="348" t="s">
        <v>226</v>
      </c>
      <c r="E1248" s="282">
        <f t="shared" si="303"/>
        <v>0</v>
      </c>
      <c r="F1248" s="152"/>
      <c r="G1248" s="153"/>
      <c r="H1248" s="1419"/>
      <c r="I1248" s="152"/>
      <c r="J1248" s="153"/>
      <c r="K1248" s="1419"/>
      <c r="L1248" s="282">
        <f t="shared" si="304"/>
        <v>0</v>
      </c>
      <c r="M1248" s="12">
        <f t="shared" si="296"/>
      </c>
      <c r="N1248" s="13"/>
    </row>
    <row r="1249" spans="2:14" ht="31.5">
      <c r="B1249" s="347"/>
      <c r="C1249" s="325">
        <v>2969</v>
      </c>
      <c r="D1249" s="349" t="s">
        <v>227</v>
      </c>
      <c r="E1249" s="327">
        <f t="shared" si="303"/>
        <v>0</v>
      </c>
      <c r="F1249" s="450"/>
      <c r="G1249" s="451"/>
      <c r="H1249" s="1426"/>
      <c r="I1249" s="450"/>
      <c r="J1249" s="451"/>
      <c r="K1249" s="1426"/>
      <c r="L1249" s="327">
        <f t="shared" si="304"/>
        <v>0</v>
      </c>
      <c r="M1249" s="12">
        <f t="shared" si="296"/>
      </c>
      <c r="N1249" s="13"/>
    </row>
    <row r="1250" spans="2:14" ht="31.5">
      <c r="B1250" s="347"/>
      <c r="C1250" s="350">
        <v>2970</v>
      </c>
      <c r="D1250" s="351" t="s">
        <v>228</v>
      </c>
      <c r="E1250" s="352">
        <f t="shared" si="303"/>
        <v>0</v>
      </c>
      <c r="F1250" s="637"/>
      <c r="G1250" s="638"/>
      <c r="H1250" s="1427"/>
      <c r="I1250" s="637"/>
      <c r="J1250" s="638"/>
      <c r="K1250" s="1427"/>
      <c r="L1250" s="352">
        <f t="shared" si="304"/>
        <v>0</v>
      </c>
      <c r="M1250" s="12">
        <f t="shared" si="296"/>
      </c>
      <c r="N1250" s="13"/>
    </row>
    <row r="1251" spans="2:14" ht="15.75">
      <c r="B1251" s="347"/>
      <c r="C1251" s="334">
        <v>2989</v>
      </c>
      <c r="D1251" s="356" t="s">
        <v>229</v>
      </c>
      <c r="E1251" s="336">
        <f t="shared" si="303"/>
        <v>0</v>
      </c>
      <c r="F1251" s="601"/>
      <c r="G1251" s="602"/>
      <c r="H1251" s="1428"/>
      <c r="I1251" s="601"/>
      <c r="J1251" s="602"/>
      <c r="K1251" s="1428"/>
      <c r="L1251" s="336">
        <f t="shared" si="304"/>
        <v>0</v>
      </c>
      <c r="M1251" s="12">
        <f t="shared" si="296"/>
      </c>
      <c r="N1251" s="13"/>
    </row>
    <row r="1252" spans="2:14" ht="31.5">
      <c r="B1252" s="293"/>
      <c r="C1252" s="319">
        <v>2990</v>
      </c>
      <c r="D1252" s="357" t="s">
        <v>2011</v>
      </c>
      <c r="E1252" s="321">
        <f t="shared" si="303"/>
        <v>0</v>
      </c>
      <c r="F1252" s="455"/>
      <c r="G1252" s="456"/>
      <c r="H1252" s="1429"/>
      <c r="I1252" s="455"/>
      <c r="J1252" s="456"/>
      <c r="K1252" s="1429"/>
      <c r="L1252" s="321">
        <f t="shared" si="304"/>
        <v>0</v>
      </c>
      <c r="M1252" s="12">
        <f t="shared" si="296"/>
      </c>
      <c r="N1252" s="13"/>
    </row>
    <row r="1253" spans="2:14" ht="15.75">
      <c r="B1253" s="293"/>
      <c r="C1253" s="319">
        <v>2991</v>
      </c>
      <c r="D1253" s="357" t="s">
        <v>230</v>
      </c>
      <c r="E1253" s="321">
        <f t="shared" si="303"/>
        <v>0</v>
      </c>
      <c r="F1253" s="455"/>
      <c r="G1253" s="456"/>
      <c r="H1253" s="1429"/>
      <c r="I1253" s="455"/>
      <c r="J1253" s="456"/>
      <c r="K1253" s="1429"/>
      <c r="L1253" s="321">
        <f t="shared" si="304"/>
        <v>0</v>
      </c>
      <c r="M1253" s="12">
        <f t="shared" si="296"/>
      </c>
      <c r="N1253" s="13"/>
    </row>
    <row r="1254" spans="2:14" ht="15.75">
      <c r="B1254" s="293"/>
      <c r="C1254" s="286">
        <v>2992</v>
      </c>
      <c r="D1254" s="358" t="s">
        <v>231</v>
      </c>
      <c r="E1254" s="288">
        <f t="shared" si="303"/>
        <v>0</v>
      </c>
      <c r="F1254" s="173"/>
      <c r="G1254" s="174"/>
      <c r="H1254" s="1422"/>
      <c r="I1254" s="173"/>
      <c r="J1254" s="174"/>
      <c r="K1254" s="1422"/>
      <c r="L1254" s="288">
        <f t="shared" si="304"/>
        <v>0</v>
      </c>
      <c r="M1254" s="12">
        <f t="shared" si="296"/>
      </c>
      <c r="N1254" s="13"/>
    </row>
    <row r="1255" spans="2:14" ht="15.75">
      <c r="B1255" s="273">
        <v>3300</v>
      </c>
      <c r="C1255" s="359" t="s">
        <v>232</v>
      </c>
      <c r="D1255" s="1603"/>
      <c r="E1255" s="311">
        <f aca="true" t="shared" si="305" ref="E1255:L1255">SUM(E1256:E1261)</f>
        <v>0</v>
      </c>
      <c r="F1255" s="275">
        <f t="shared" si="305"/>
        <v>0</v>
      </c>
      <c r="G1255" s="276">
        <f t="shared" si="305"/>
        <v>0</v>
      </c>
      <c r="H1255" s="277">
        <f t="shared" si="305"/>
        <v>0</v>
      </c>
      <c r="I1255" s="275">
        <f t="shared" si="305"/>
        <v>0</v>
      </c>
      <c r="J1255" s="276">
        <f t="shared" si="305"/>
        <v>0</v>
      </c>
      <c r="K1255" s="277">
        <f t="shared" si="305"/>
        <v>0</v>
      </c>
      <c r="L1255" s="311">
        <f t="shared" si="305"/>
        <v>0</v>
      </c>
      <c r="M1255" s="12">
        <f t="shared" si="296"/>
      </c>
      <c r="N1255" s="13"/>
    </row>
    <row r="1256" spans="2:14" ht="15.75">
      <c r="B1256" s="292"/>
      <c r="C1256" s="280">
        <v>3301</v>
      </c>
      <c r="D1256" s="360" t="s">
        <v>233</v>
      </c>
      <c r="E1256" s="282">
        <f aca="true" t="shared" si="306" ref="E1256:E1264">F1256+G1256+H1256</f>
        <v>0</v>
      </c>
      <c r="F1256" s="488">
        <v>0</v>
      </c>
      <c r="G1256" s="489">
        <v>0</v>
      </c>
      <c r="H1256" s="154">
        <v>0</v>
      </c>
      <c r="I1256" s="488">
        <v>0</v>
      </c>
      <c r="J1256" s="489">
        <v>0</v>
      </c>
      <c r="K1256" s="154">
        <v>0</v>
      </c>
      <c r="L1256" s="282">
        <f aca="true" t="shared" si="307" ref="L1256:L1264">I1256+J1256+K1256</f>
        <v>0</v>
      </c>
      <c r="M1256" s="12">
        <f t="shared" si="296"/>
      </c>
      <c r="N1256" s="13"/>
    </row>
    <row r="1257" spans="2:14" ht="15.75">
      <c r="B1257" s="292"/>
      <c r="C1257" s="294">
        <v>3302</v>
      </c>
      <c r="D1257" s="361" t="s">
        <v>722</v>
      </c>
      <c r="E1257" s="296">
        <f t="shared" si="306"/>
        <v>0</v>
      </c>
      <c r="F1257" s="490">
        <v>0</v>
      </c>
      <c r="G1257" s="491">
        <v>0</v>
      </c>
      <c r="H1257" s="160">
        <v>0</v>
      </c>
      <c r="I1257" s="490">
        <v>0</v>
      </c>
      <c r="J1257" s="491">
        <v>0</v>
      </c>
      <c r="K1257" s="160">
        <v>0</v>
      </c>
      <c r="L1257" s="296">
        <f t="shared" si="307"/>
        <v>0</v>
      </c>
      <c r="M1257" s="12">
        <f aca="true" t="shared" si="308" ref="M1257:M1288">(IF($E1257&lt;&gt;0,$M$2,IF($L1257&lt;&gt;0,$M$2,"")))</f>
      </c>
      <c r="N1257" s="13"/>
    </row>
    <row r="1258" spans="2:14" ht="15.75">
      <c r="B1258" s="292"/>
      <c r="C1258" s="294">
        <v>3303</v>
      </c>
      <c r="D1258" s="361" t="s">
        <v>234</v>
      </c>
      <c r="E1258" s="296">
        <f t="shared" si="306"/>
        <v>0</v>
      </c>
      <c r="F1258" s="490">
        <v>0</v>
      </c>
      <c r="G1258" s="491">
        <v>0</v>
      </c>
      <c r="H1258" s="160">
        <v>0</v>
      </c>
      <c r="I1258" s="490">
        <v>0</v>
      </c>
      <c r="J1258" s="491">
        <v>0</v>
      </c>
      <c r="K1258" s="160">
        <v>0</v>
      </c>
      <c r="L1258" s="296">
        <f t="shared" si="307"/>
        <v>0</v>
      </c>
      <c r="M1258" s="12">
        <f t="shared" si="308"/>
      </c>
      <c r="N1258" s="13"/>
    </row>
    <row r="1259" spans="2:14" ht="15.75">
      <c r="B1259" s="292"/>
      <c r="C1259" s="294">
        <v>3304</v>
      </c>
      <c r="D1259" s="361" t="s">
        <v>235</v>
      </c>
      <c r="E1259" s="296">
        <f t="shared" si="306"/>
        <v>0</v>
      </c>
      <c r="F1259" s="490">
        <v>0</v>
      </c>
      <c r="G1259" s="491">
        <v>0</v>
      </c>
      <c r="H1259" s="160">
        <v>0</v>
      </c>
      <c r="I1259" s="490">
        <v>0</v>
      </c>
      <c r="J1259" s="491">
        <v>0</v>
      </c>
      <c r="K1259" s="160">
        <v>0</v>
      </c>
      <c r="L1259" s="296">
        <f t="shared" si="307"/>
        <v>0</v>
      </c>
      <c r="M1259" s="12">
        <f t="shared" si="308"/>
      </c>
      <c r="N1259" s="13"/>
    </row>
    <row r="1260" spans="2:14" ht="15.75">
      <c r="B1260" s="292"/>
      <c r="C1260" s="294">
        <v>3305</v>
      </c>
      <c r="D1260" s="361" t="s">
        <v>236</v>
      </c>
      <c r="E1260" s="296">
        <f t="shared" si="306"/>
        <v>0</v>
      </c>
      <c r="F1260" s="490">
        <v>0</v>
      </c>
      <c r="G1260" s="491">
        <v>0</v>
      </c>
      <c r="H1260" s="160">
        <v>0</v>
      </c>
      <c r="I1260" s="490">
        <v>0</v>
      </c>
      <c r="J1260" s="491">
        <v>0</v>
      </c>
      <c r="K1260" s="160">
        <v>0</v>
      </c>
      <c r="L1260" s="296">
        <f t="shared" si="307"/>
        <v>0</v>
      </c>
      <c r="M1260" s="12">
        <f t="shared" si="308"/>
      </c>
      <c r="N1260" s="13"/>
    </row>
    <row r="1261" spans="2:14" ht="31.5">
      <c r="B1261" s="292"/>
      <c r="C1261" s="286">
        <v>3306</v>
      </c>
      <c r="D1261" s="362" t="s">
        <v>1673</v>
      </c>
      <c r="E1261" s="288">
        <f t="shared" si="306"/>
        <v>0</v>
      </c>
      <c r="F1261" s="492">
        <v>0</v>
      </c>
      <c r="G1261" s="493">
        <v>0</v>
      </c>
      <c r="H1261" s="175">
        <v>0</v>
      </c>
      <c r="I1261" s="492">
        <v>0</v>
      </c>
      <c r="J1261" s="493">
        <v>0</v>
      </c>
      <c r="K1261" s="175">
        <v>0</v>
      </c>
      <c r="L1261" s="288">
        <f t="shared" si="307"/>
        <v>0</v>
      </c>
      <c r="M1261" s="12">
        <f t="shared" si="308"/>
      </c>
      <c r="N1261" s="13"/>
    </row>
    <row r="1262" spans="2:14" ht="15.75">
      <c r="B1262" s="273">
        <v>3900</v>
      </c>
      <c r="C1262" s="1782" t="s">
        <v>237</v>
      </c>
      <c r="D1262" s="1783"/>
      <c r="E1262" s="311">
        <f t="shared" si="306"/>
        <v>0</v>
      </c>
      <c r="F1262" s="1472">
        <v>0</v>
      </c>
      <c r="G1262" s="1473">
        <v>0</v>
      </c>
      <c r="H1262" s="1474">
        <v>0</v>
      </c>
      <c r="I1262" s="1472">
        <v>0</v>
      </c>
      <c r="J1262" s="1473">
        <v>0</v>
      </c>
      <c r="K1262" s="1474">
        <v>0</v>
      </c>
      <c r="L1262" s="311">
        <f t="shared" si="307"/>
        <v>0</v>
      </c>
      <c r="M1262" s="12">
        <f t="shared" si="308"/>
      </c>
      <c r="N1262" s="13"/>
    </row>
    <row r="1263" spans="2:14" ht="15.75">
      <c r="B1263" s="273">
        <v>4000</v>
      </c>
      <c r="C1263" s="1782" t="s">
        <v>238</v>
      </c>
      <c r="D1263" s="1783"/>
      <c r="E1263" s="311">
        <f t="shared" si="306"/>
        <v>0</v>
      </c>
      <c r="F1263" s="1423"/>
      <c r="G1263" s="1424"/>
      <c r="H1263" s="1425"/>
      <c r="I1263" s="1423"/>
      <c r="J1263" s="1424"/>
      <c r="K1263" s="1425"/>
      <c r="L1263" s="311">
        <f t="shared" si="307"/>
        <v>0</v>
      </c>
      <c r="M1263" s="12">
        <f t="shared" si="308"/>
      </c>
      <c r="N1263" s="13"/>
    </row>
    <row r="1264" spans="2:14" ht="15.75">
      <c r="B1264" s="273">
        <v>4100</v>
      </c>
      <c r="C1264" s="1782" t="s">
        <v>239</v>
      </c>
      <c r="D1264" s="1783"/>
      <c r="E1264" s="311">
        <f t="shared" si="306"/>
        <v>0</v>
      </c>
      <c r="F1264" s="1473">
        <v>0</v>
      </c>
      <c r="G1264" s="1473">
        <v>0</v>
      </c>
      <c r="H1264" s="1473">
        <v>0</v>
      </c>
      <c r="I1264" s="1473">
        <v>0</v>
      </c>
      <c r="J1264" s="1473">
        <v>0</v>
      </c>
      <c r="K1264" s="1473">
        <v>0</v>
      </c>
      <c r="L1264" s="311">
        <f t="shared" si="307"/>
        <v>0</v>
      </c>
      <c r="M1264" s="12">
        <f t="shared" si="308"/>
      </c>
      <c r="N1264" s="13"/>
    </row>
    <row r="1265" spans="2:14" ht="15.75">
      <c r="B1265" s="273">
        <v>4200</v>
      </c>
      <c r="C1265" s="1782" t="s">
        <v>240</v>
      </c>
      <c r="D1265" s="1783"/>
      <c r="E1265" s="311">
        <f aca="true" t="shared" si="309" ref="E1265:L1265">SUM(E1266:E1271)</f>
        <v>0</v>
      </c>
      <c r="F1265" s="275">
        <f t="shared" si="309"/>
        <v>0</v>
      </c>
      <c r="G1265" s="276">
        <f t="shared" si="309"/>
        <v>0</v>
      </c>
      <c r="H1265" s="277">
        <f t="shared" si="309"/>
        <v>0</v>
      </c>
      <c r="I1265" s="275">
        <f t="shared" si="309"/>
        <v>0</v>
      </c>
      <c r="J1265" s="276">
        <f t="shared" si="309"/>
        <v>0</v>
      </c>
      <c r="K1265" s="277">
        <f t="shared" si="309"/>
        <v>0</v>
      </c>
      <c r="L1265" s="311">
        <f t="shared" si="309"/>
        <v>0</v>
      </c>
      <c r="M1265" s="12">
        <f t="shared" si="308"/>
      </c>
      <c r="N1265" s="13"/>
    </row>
    <row r="1266" spans="2:14" ht="15.75">
      <c r="B1266" s="363"/>
      <c r="C1266" s="280">
        <v>4201</v>
      </c>
      <c r="D1266" s="281" t="s">
        <v>241</v>
      </c>
      <c r="E1266" s="282">
        <f aca="true" t="shared" si="310" ref="E1266:E1271">F1266+G1266+H1266</f>
        <v>0</v>
      </c>
      <c r="F1266" s="152"/>
      <c r="G1266" s="153"/>
      <c r="H1266" s="1419"/>
      <c r="I1266" s="152"/>
      <c r="J1266" s="153"/>
      <c r="K1266" s="1419"/>
      <c r="L1266" s="282">
        <f aca="true" t="shared" si="311" ref="L1266:L1271">I1266+J1266+K1266</f>
        <v>0</v>
      </c>
      <c r="M1266" s="12">
        <f t="shared" si="308"/>
      </c>
      <c r="N1266" s="13"/>
    </row>
    <row r="1267" spans="2:14" ht="15.75">
      <c r="B1267" s="363"/>
      <c r="C1267" s="294">
        <v>4202</v>
      </c>
      <c r="D1267" s="364" t="s">
        <v>242</v>
      </c>
      <c r="E1267" s="296">
        <f t="shared" si="310"/>
        <v>0</v>
      </c>
      <c r="F1267" s="158"/>
      <c r="G1267" s="159"/>
      <c r="H1267" s="1421"/>
      <c r="I1267" s="158"/>
      <c r="J1267" s="159"/>
      <c r="K1267" s="1421"/>
      <c r="L1267" s="296">
        <f t="shared" si="311"/>
        <v>0</v>
      </c>
      <c r="M1267" s="12">
        <f t="shared" si="308"/>
      </c>
      <c r="N1267" s="13"/>
    </row>
    <row r="1268" spans="2:14" ht="15.75">
      <c r="B1268" s="363"/>
      <c r="C1268" s="294">
        <v>4214</v>
      </c>
      <c r="D1268" s="364" t="s">
        <v>243</v>
      </c>
      <c r="E1268" s="296">
        <f t="shared" si="310"/>
        <v>0</v>
      </c>
      <c r="F1268" s="158"/>
      <c r="G1268" s="159"/>
      <c r="H1268" s="1421"/>
      <c r="I1268" s="158"/>
      <c r="J1268" s="159"/>
      <c r="K1268" s="1421"/>
      <c r="L1268" s="296">
        <f t="shared" si="311"/>
        <v>0</v>
      </c>
      <c r="M1268" s="12">
        <f t="shared" si="308"/>
      </c>
      <c r="N1268" s="13"/>
    </row>
    <row r="1269" spans="2:14" ht="15.75">
      <c r="B1269" s="363"/>
      <c r="C1269" s="294">
        <v>4217</v>
      </c>
      <c r="D1269" s="364" t="s">
        <v>244</v>
      </c>
      <c r="E1269" s="296">
        <f t="shared" si="310"/>
        <v>0</v>
      </c>
      <c r="F1269" s="158"/>
      <c r="G1269" s="159"/>
      <c r="H1269" s="1421"/>
      <c r="I1269" s="158"/>
      <c r="J1269" s="159"/>
      <c r="K1269" s="1421"/>
      <c r="L1269" s="296">
        <f t="shared" si="311"/>
        <v>0</v>
      </c>
      <c r="M1269" s="12">
        <f t="shared" si="308"/>
      </c>
      <c r="N1269" s="13"/>
    </row>
    <row r="1270" spans="2:14" ht="15.75">
      <c r="B1270" s="363"/>
      <c r="C1270" s="294">
        <v>4218</v>
      </c>
      <c r="D1270" s="295" t="s">
        <v>245</v>
      </c>
      <c r="E1270" s="296">
        <f t="shared" si="310"/>
        <v>0</v>
      </c>
      <c r="F1270" s="158"/>
      <c r="G1270" s="159"/>
      <c r="H1270" s="1421"/>
      <c r="I1270" s="158"/>
      <c r="J1270" s="159"/>
      <c r="K1270" s="1421"/>
      <c r="L1270" s="296">
        <f t="shared" si="311"/>
        <v>0</v>
      </c>
      <c r="M1270" s="12">
        <f t="shared" si="308"/>
      </c>
      <c r="N1270" s="13"/>
    </row>
    <row r="1271" spans="2:14" ht="15.75">
      <c r="B1271" s="363"/>
      <c r="C1271" s="286">
        <v>4219</v>
      </c>
      <c r="D1271" s="344" t="s">
        <v>246</v>
      </c>
      <c r="E1271" s="288">
        <f t="shared" si="310"/>
        <v>0</v>
      </c>
      <c r="F1271" s="173"/>
      <c r="G1271" s="174"/>
      <c r="H1271" s="1422"/>
      <c r="I1271" s="173"/>
      <c r="J1271" s="174"/>
      <c r="K1271" s="1422"/>
      <c r="L1271" s="288">
        <f t="shared" si="311"/>
        <v>0</v>
      </c>
      <c r="M1271" s="12">
        <f t="shared" si="308"/>
      </c>
      <c r="N1271" s="13"/>
    </row>
    <row r="1272" spans="2:14" ht="15.75">
      <c r="B1272" s="273">
        <v>4300</v>
      </c>
      <c r="C1272" s="1782" t="s">
        <v>1677</v>
      </c>
      <c r="D1272" s="1783"/>
      <c r="E1272" s="311">
        <f aca="true" t="shared" si="312" ref="E1272:L1272">SUM(E1273:E1275)</f>
        <v>0</v>
      </c>
      <c r="F1272" s="275">
        <f t="shared" si="312"/>
        <v>0</v>
      </c>
      <c r="G1272" s="276">
        <f t="shared" si="312"/>
        <v>0</v>
      </c>
      <c r="H1272" s="277">
        <f t="shared" si="312"/>
        <v>0</v>
      </c>
      <c r="I1272" s="275">
        <f t="shared" si="312"/>
        <v>0</v>
      </c>
      <c r="J1272" s="276">
        <f t="shared" si="312"/>
        <v>0</v>
      </c>
      <c r="K1272" s="277">
        <f t="shared" si="312"/>
        <v>0</v>
      </c>
      <c r="L1272" s="311">
        <f t="shared" si="312"/>
        <v>0</v>
      </c>
      <c r="M1272" s="12">
        <f t="shared" si="308"/>
      </c>
      <c r="N1272" s="13"/>
    </row>
    <row r="1273" spans="2:14" ht="15.75">
      <c r="B1273" s="363"/>
      <c r="C1273" s="280">
        <v>4301</v>
      </c>
      <c r="D1273" s="312" t="s">
        <v>247</v>
      </c>
      <c r="E1273" s="282">
        <f aca="true" t="shared" si="313" ref="E1273:E1278">F1273+G1273+H1273</f>
        <v>0</v>
      </c>
      <c r="F1273" s="152"/>
      <c r="G1273" s="153"/>
      <c r="H1273" s="1419"/>
      <c r="I1273" s="152"/>
      <c r="J1273" s="153"/>
      <c r="K1273" s="1419"/>
      <c r="L1273" s="282">
        <f aca="true" t="shared" si="314" ref="L1273:L1278">I1273+J1273+K1273</f>
        <v>0</v>
      </c>
      <c r="M1273" s="12">
        <f t="shared" si="308"/>
      </c>
      <c r="N1273" s="13"/>
    </row>
    <row r="1274" spans="2:14" ht="15.75">
      <c r="B1274" s="363"/>
      <c r="C1274" s="294">
        <v>4302</v>
      </c>
      <c r="D1274" s="364" t="s">
        <v>248</v>
      </c>
      <c r="E1274" s="296">
        <f t="shared" si="313"/>
        <v>0</v>
      </c>
      <c r="F1274" s="158"/>
      <c r="G1274" s="159"/>
      <c r="H1274" s="1421"/>
      <c r="I1274" s="158"/>
      <c r="J1274" s="159"/>
      <c r="K1274" s="1421"/>
      <c r="L1274" s="296">
        <f t="shared" si="314"/>
        <v>0</v>
      </c>
      <c r="M1274" s="12">
        <f t="shared" si="308"/>
      </c>
      <c r="N1274" s="13"/>
    </row>
    <row r="1275" spans="2:14" ht="15.75">
      <c r="B1275" s="363"/>
      <c r="C1275" s="286">
        <v>4309</v>
      </c>
      <c r="D1275" s="302" t="s">
        <v>249</v>
      </c>
      <c r="E1275" s="288">
        <f t="shared" si="313"/>
        <v>0</v>
      </c>
      <c r="F1275" s="173"/>
      <c r="G1275" s="174"/>
      <c r="H1275" s="1422"/>
      <c r="I1275" s="173"/>
      <c r="J1275" s="174"/>
      <c r="K1275" s="1422"/>
      <c r="L1275" s="288">
        <f t="shared" si="314"/>
        <v>0</v>
      </c>
      <c r="M1275" s="12">
        <f t="shared" si="308"/>
      </c>
      <c r="N1275" s="13"/>
    </row>
    <row r="1276" spans="2:14" ht="15.75">
      <c r="B1276" s="273">
        <v>4400</v>
      </c>
      <c r="C1276" s="1782" t="s">
        <v>1674</v>
      </c>
      <c r="D1276" s="1783"/>
      <c r="E1276" s="311">
        <f t="shared" si="313"/>
        <v>0</v>
      </c>
      <c r="F1276" s="1423"/>
      <c r="G1276" s="1424"/>
      <c r="H1276" s="1425"/>
      <c r="I1276" s="1423"/>
      <c r="J1276" s="1424"/>
      <c r="K1276" s="1425"/>
      <c r="L1276" s="311">
        <f t="shared" si="314"/>
        <v>0</v>
      </c>
      <c r="M1276" s="12">
        <f t="shared" si="308"/>
      </c>
      <c r="N1276" s="13"/>
    </row>
    <row r="1277" spans="2:14" ht="15.75">
      <c r="B1277" s="273">
        <v>4500</v>
      </c>
      <c r="C1277" s="1782" t="s">
        <v>1675</v>
      </c>
      <c r="D1277" s="1783"/>
      <c r="E1277" s="311">
        <f t="shared" si="313"/>
        <v>0</v>
      </c>
      <c r="F1277" s="1423"/>
      <c r="G1277" s="1424"/>
      <c r="H1277" s="1425"/>
      <c r="I1277" s="1423"/>
      <c r="J1277" s="1424"/>
      <c r="K1277" s="1425"/>
      <c r="L1277" s="311">
        <f t="shared" si="314"/>
        <v>0</v>
      </c>
      <c r="M1277" s="12">
        <f t="shared" si="308"/>
      </c>
      <c r="N1277" s="13"/>
    </row>
    <row r="1278" spans="2:14" ht="15.75">
      <c r="B1278" s="273">
        <v>4600</v>
      </c>
      <c r="C1278" s="1790" t="s">
        <v>250</v>
      </c>
      <c r="D1278" s="1791"/>
      <c r="E1278" s="311">
        <f t="shared" si="313"/>
        <v>0</v>
      </c>
      <c r="F1278" s="1423"/>
      <c r="G1278" s="1424"/>
      <c r="H1278" s="1425"/>
      <c r="I1278" s="1423"/>
      <c r="J1278" s="1424"/>
      <c r="K1278" s="1425"/>
      <c r="L1278" s="311">
        <f t="shared" si="314"/>
        <v>0</v>
      </c>
      <c r="M1278" s="12">
        <f t="shared" si="308"/>
      </c>
      <c r="N1278" s="13"/>
    </row>
    <row r="1279" spans="2:14" ht="15.75">
      <c r="B1279" s="273">
        <v>4900</v>
      </c>
      <c r="C1279" s="1782" t="s">
        <v>276</v>
      </c>
      <c r="D1279" s="1783"/>
      <c r="E1279" s="311">
        <f aca="true" t="shared" si="315" ref="E1279:L1279">+E1280+E1281</f>
        <v>0</v>
      </c>
      <c r="F1279" s="275">
        <f t="shared" si="315"/>
        <v>0</v>
      </c>
      <c r="G1279" s="276">
        <f t="shared" si="315"/>
        <v>0</v>
      </c>
      <c r="H1279" s="277">
        <f t="shared" si="315"/>
        <v>0</v>
      </c>
      <c r="I1279" s="275">
        <f t="shared" si="315"/>
        <v>0</v>
      </c>
      <c r="J1279" s="276">
        <f t="shared" si="315"/>
        <v>0</v>
      </c>
      <c r="K1279" s="277">
        <f t="shared" si="315"/>
        <v>0</v>
      </c>
      <c r="L1279" s="311">
        <f t="shared" si="315"/>
        <v>0</v>
      </c>
      <c r="M1279" s="12">
        <f t="shared" si="308"/>
      </c>
      <c r="N1279" s="13"/>
    </row>
    <row r="1280" spans="2:14" ht="15.75">
      <c r="B1280" s="363"/>
      <c r="C1280" s="280">
        <v>4901</v>
      </c>
      <c r="D1280" s="365" t="s">
        <v>277</v>
      </c>
      <c r="E1280" s="282">
        <f>F1280+G1280+H1280</f>
        <v>0</v>
      </c>
      <c r="F1280" s="152"/>
      <c r="G1280" s="153"/>
      <c r="H1280" s="1419"/>
      <c r="I1280" s="152"/>
      <c r="J1280" s="153"/>
      <c r="K1280" s="1419"/>
      <c r="L1280" s="282">
        <f>I1280+J1280+K1280</f>
        <v>0</v>
      </c>
      <c r="M1280" s="12">
        <f t="shared" si="308"/>
      </c>
      <c r="N1280" s="13"/>
    </row>
    <row r="1281" spans="2:14" ht="15.75">
      <c r="B1281" s="363"/>
      <c r="C1281" s="286">
        <v>4902</v>
      </c>
      <c r="D1281" s="302" t="s">
        <v>278</v>
      </c>
      <c r="E1281" s="288">
        <f>F1281+G1281+H1281</f>
        <v>0</v>
      </c>
      <c r="F1281" s="173"/>
      <c r="G1281" s="174"/>
      <c r="H1281" s="1422"/>
      <c r="I1281" s="173"/>
      <c r="J1281" s="174"/>
      <c r="K1281" s="1422"/>
      <c r="L1281" s="288">
        <f>I1281+J1281+K1281</f>
        <v>0</v>
      </c>
      <c r="M1281" s="12">
        <f t="shared" si="308"/>
      </c>
      <c r="N1281" s="13"/>
    </row>
    <row r="1282" spans="2:14" ht="15.75">
      <c r="B1282" s="366">
        <v>5100</v>
      </c>
      <c r="C1282" s="1786" t="s">
        <v>251</v>
      </c>
      <c r="D1282" s="1787"/>
      <c r="E1282" s="311">
        <f>F1282+G1282+H1282</f>
        <v>0</v>
      </c>
      <c r="F1282" s="1423"/>
      <c r="G1282" s="1424"/>
      <c r="H1282" s="1425"/>
      <c r="I1282" s="1423"/>
      <c r="J1282" s="1424"/>
      <c r="K1282" s="1425"/>
      <c r="L1282" s="311">
        <f>I1282+J1282+K1282</f>
        <v>0</v>
      </c>
      <c r="M1282" s="12">
        <f t="shared" si="308"/>
      </c>
      <c r="N1282" s="13"/>
    </row>
    <row r="1283" spans="2:14" ht="15.75">
      <c r="B1283" s="366">
        <v>5200</v>
      </c>
      <c r="C1283" s="1786" t="s">
        <v>252</v>
      </c>
      <c r="D1283" s="1787"/>
      <c r="E1283" s="311">
        <f aca="true" t="shared" si="316" ref="E1283:L1283">SUM(E1284:E1290)</f>
        <v>0</v>
      </c>
      <c r="F1283" s="275">
        <f t="shared" si="316"/>
        <v>0</v>
      </c>
      <c r="G1283" s="276">
        <f t="shared" si="316"/>
        <v>0</v>
      </c>
      <c r="H1283" s="277">
        <f t="shared" si="316"/>
        <v>0</v>
      </c>
      <c r="I1283" s="275">
        <f t="shared" si="316"/>
        <v>0</v>
      </c>
      <c r="J1283" s="276">
        <f t="shared" si="316"/>
        <v>0</v>
      </c>
      <c r="K1283" s="277">
        <f t="shared" si="316"/>
        <v>0</v>
      </c>
      <c r="L1283" s="311">
        <f t="shared" si="316"/>
        <v>0</v>
      </c>
      <c r="M1283" s="12">
        <f t="shared" si="308"/>
      </c>
      <c r="N1283" s="13"/>
    </row>
    <row r="1284" spans="2:14" ht="15.75">
      <c r="B1284" s="367"/>
      <c r="C1284" s="368">
        <v>5201</v>
      </c>
      <c r="D1284" s="369" t="s">
        <v>253</v>
      </c>
      <c r="E1284" s="282">
        <f aca="true" t="shared" si="317" ref="E1284:E1290">F1284+G1284+H1284</f>
        <v>0</v>
      </c>
      <c r="F1284" s="152"/>
      <c r="G1284" s="153"/>
      <c r="H1284" s="1419"/>
      <c r="I1284" s="152"/>
      <c r="J1284" s="153"/>
      <c r="K1284" s="1419"/>
      <c r="L1284" s="282">
        <f aca="true" t="shared" si="318" ref="L1284:L1290">I1284+J1284+K1284</f>
        <v>0</v>
      </c>
      <c r="M1284" s="12">
        <f t="shared" si="308"/>
      </c>
      <c r="N1284" s="13"/>
    </row>
    <row r="1285" spans="2:14" ht="15.75">
      <c r="B1285" s="367"/>
      <c r="C1285" s="370">
        <v>5202</v>
      </c>
      <c r="D1285" s="371" t="s">
        <v>254</v>
      </c>
      <c r="E1285" s="296">
        <f t="shared" si="317"/>
        <v>0</v>
      </c>
      <c r="F1285" s="158"/>
      <c r="G1285" s="159"/>
      <c r="H1285" s="1421"/>
      <c r="I1285" s="158"/>
      <c r="J1285" s="159"/>
      <c r="K1285" s="1421"/>
      <c r="L1285" s="296">
        <f t="shared" si="318"/>
        <v>0</v>
      </c>
      <c r="M1285" s="12">
        <f t="shared" si="308"/>
      </c>
      <c r="N1285" s="13"/>
    </row>
    <row r="1286" spans="2:14" ht="15.75">
      <c r="B1286" s="367"/>
      <c r="C1286" s="370">
        <v>5203</v>
      </c>
      <c r="D1286" s="371" t="s">
        <v>627</v>
      </c>
      <c r="E1286" s="296">
        <f t="shared" si="317"/>
        <v>0</v>
      </c>
      <c r="F1286" s="158"/>
      <c r="G1286" s="159"/>
      <c r="H1286" s="1421"/>
      <c r="I1286" s="158"/>
      <c r="J1286" s="159"/>
      <c r="K1286" s="1421"/>
      <c r="L1286" s="296">
        <f t="shared" si="318"/>
        <v>0</v>
      </c>
      <c r="M1286" s="12">
        <f t="shared" si="308"/>
      </c>
      <c r="N1286" s="13"/>
    </row>
    <row r="1287" spans="2:14" ht="15.75">
      <c r="B1287" s="367"/>
      <c r="C1287" s="370">
        <v>5204</v>
      </c>
      <c r="D1287" s="371" t="s">
        <v>628</v>
      </c>
      <c r="E1287" s="296">
        <f t="shared" si="317"/>
        <v>0</v>
      </c>
      <c r="F1287" s="158"/>
      <c r="G1287" s="159"/>
      <c r="H1287" s="1421"/>
      <c r="I1287" s="158"/>
      <c r="J1287" s="159"/>
      <c r="K1287" s="1421"/>
      <c r="L1287" s="296">
        <f t="shared" si="318"/>
        <v>0</v>
      </c>
      <c r="M1287" s="12">
        <f t="shared" si="308"/>
      </c>
      <c r="N1287" s="13"/>
    </row>
    <row r="1288" spans="2:14" ht="15.75">
      <c r="B1288" s="367"/>
      <c r="C1288" s="370">
        <v>5205</v>
      </c>
      <c r="D1288" s="371" t="s">
        <v>629</v>
      </c>
      <c r="E1288" s="296">
        <f t="shared" si="317"/>
        <v>0</v>
      </c>
      <c r="F1288" s="158"/>
      <c r="G1288" s="159"/>
      <c r="H1288" s="1421"/>
      <c r="I1288" s="158"/>
      <c r="J1288" s="159"/>
      <c r="K1288" s="1421"/>
      <c r="L1288" s="296">
        <f t="shared" si="318"/>
        <v>0</v>
      </c>
      <c r="M1288" s="12">
        <f t="shared" si="308"/>
      </c>
      <c r="N1288" s="13"/>
    </row>
    <row r="1289" spans="2:14" ht="15.75">
      <c r="B1289" s="367"/>
      <c r="C1289" s="370">
        <v>5206</v>
      </c>
      <c r="D1289" s="371" t="s">
        <v>630</v>
      </c>
      <c r="E1289" s="296">
        <f t="shared" si="317"/>
        <v>0</v>
      </c>
      <c r="F1289" s="158"/>
      <c r="G1289" s="159"/>
      <c r="H1289" s="1421"/>
      <c r="I1289" s="158"/>
      <c r="J1289" s="159"/>
      <c r="K1289" s="1421"/>
      <c r="L1289" s="296">
        <f t="shared" si="318"/>
        <v>0</v>
      </c>
      <c r="M1289" s="12">
        <f aca="true" t="shared" si="319" ref="M1289:M1309">(IF($E1289&lt;&gt;0,$M$2,IF($L1289&lt;&gt;0,$M$2,"")))</f>
      </c>
      <c r="N1289" s="13"/>
    </row>
    <row r="1290" spans="2:14" ht="15.75">
      <c r="B1290" s="367"/>
      <c r="C1290" s="372">
        <v>5219</v>
      </c>
      <c r="D1290" s="373" t="s">
        <v>631</v>
      </c>
      <c r="E1290" s="288">
        <f t="shared" si="317"/>
        <v>0</v>
      </c>
      <c r="F1290" s="173"/>
      <c r="G1290" s="174"/>
      <c r="H1290" s="1422"/>
      <c r="I1290" s="173"/>
      <c r="J1290" s="174"/>
      <c r="K1290" s="1422"/>
      <c r="L1290" s="288">
        <f t="shared" si="318"/>
        <v>0</v>
      </c>
      <c r="M1290" s="12">
        <f t="shared" si="319"/>
      </c>
      <c r="N1290" s="13"/>
    </row>
    <row r="1291" spans="2:14" ht="15.75">
      <c r="B1291" s="366">
        <v>5300</v>
      </c>
      <c r="C1291" s="1786" t="s">
        <v>632</v>
      </c>
      <c r="D1291" s="1787"/>
      <c r="E1291" s="311">
        <f aca="true" t="shared" si="320" ref="E1291:L1291">SUM(E1292:E1293)</f>
        <v>0</v>
      </c>
      <c r="F1291" s="275">
        <f t="shared" si="320"/>
        <v>0</v>
      </c>
      <c r="G1291" s="276">
        <f t="shared" si="320"/>
        <v>0</v>
      </c>
      <c r="H1291" s="277">
        <f t="shared" si="320"/>
        <v>0</v>
      </c>
      <c r="I1291" s="275">
        <f t="shared" si="320"/>
        <v>0</v>
      </c>
      <c r="J1291" s="276">
        <f t="shared" si="320"/>
        <v>0</v>
      </c>
      <c r="K1291" s="277">
        <f t="shared" si="320"/>
        <v>0</v>
      </c>
      <c r="L1291" s="311">
        <f t="shared" si="320"/>
        <v>0</v>
      </c>
      <c r="M1291" s="12">
        <f t="shared" si="319"/>
      </c>
      <c r="N1291" s="13"/>
    </row>
    <row r="1292" spans="2:14" ht="15.75">
      <c r="B1292" s="367"/>
      <c r="C1292" s="368">
        <v>5301</v>
      </c>
      <c r="D1292" s="369" t="s">
        <v>310</v>
      </c>
      <c r="E1292" s="282">
        <f>F1292+G1292+H1292</f>
        <v>0</v>
      </c>
      <c r="F1292" s="152"/>
      <c r="G1292" s="153"/>
      <c r="H1292" s="1419"/>
      <c r="I1292" s="152"/>
      <c r="J1292" s="153"/>
      <c r="K1292" s="1419"/>
      <c r="L1292" s="282">
        <f>I1292+J1292+K1292</f>
        <v>0</v>
      </c>
      <c r="M1292" s="12">
        <f t="shared" si="319"/>
      </c>
      <c r="N1292" s="13"/>
    </row>
    <row r="1293" spans="2:14" ht="15.75">
      <c r="B1293" s="367"/>
      <c r="C1293" s="372">
        <v>5309</v>
      </c>
      <c r="D1293" s="373" t="s">
        <v>633</v>
      </c>
      <c r="E1293" s="288">
        <f>F1293+G1293+H1293</f>
        <v>0</v>
      </c>
      <c r="F1293" s="173"/>
      <c r="G1293" s="174"/>
      <c r="H1293" s="1422"/>
      <c r="I1293" s="173"/>
      <c r="J1293" s="174"/>
      <c r="K1293" s="1422"/>
      <c r="L1293" s="288">
        <f>I1293+J1293+K1293</f>
        <v>0</v>
      </c>
      <c r="M1293" s="12">
        <f t="shared" si="319"/>
      </c>
      <c r="N1293" s="13"/>
    </row>
    <row r="1294" spans="2:14" ht="15.75">
      <c r="B1294" s="366">
        <v>5400</v>
      </c>
      <c r="C1294" s="1786" t="s">
        <v>692</v>
      </c>
      <c r="D1294" s="1787"/>
      <c r="E1294" s="311">
        <f>F1294+G1294+H1294</f>
        <v>0</v>
      </c>
      <c r="F1294" s="1423"/>
      <c r="G1294" s="1424"/>
      <c r="H1294" s="1425"/>
      <c r="I1294" s="1423"/>
      <c r="J1294" s="1424"/>
      <c r="K1294" s="1425"/>
      <c r="L1294" s="311">
        <f>I1294+J1294+K1294</f>
        <v>0</v>
      </c>
      <c r="M1294" s="12">
        <f t="shared" si="319"/>
      </c>
      <c r="N1294" s="13"/>
    </row>
    <row r="1295" spans="2:14" ht="15.75">
      <c r="B1295" s="273">
        <v>5500</v>
      </c>
      <c r="C1295" s="1782" t="s">
        <v>693</v>
      </c>
      <c r="D1295" s="1783"/>
      <c r="E1295" s="311">
        <f aca="true" t="shared" si="321" ref="E1295:L1295">SUM(E1296:E1299)</f>
        <v>0</v>
      </c>
      <c r="F1295" s="275">
        <f t="shared" si="321"/>
        <v>0</v>
      </c>
      <c r="G1295" s="276">
        <f t="shared" si="321"/>
        <v>0</v>
      </c>
      <c r="H1295" s="277">
        <f t="shared" si="321"/>
        <v>0</v>
      </c>
      <c r="I1295" s="275">
        <f t="shared" si="321"/>
        <v>0</v>
      </c>
      <c r="J1295" s="276">
        <f t="shared" si="321"/>
        <v>0</v>
      </c>
      <c r="K1295" s="277">
        <f t="shared" si="321"/>
        <v>0</v>
      </c>
      <c r="L1295" s="311">
        <f t="shared" si="321"/>
        <v>0</v>
      </c>
      <c r="M1295" s="12">
        <f t="shared" si="319"/>
      </c>
      <c r="N1295" s="13"/>
    </row>
    <row r="1296" spans="2:14" ht="15.75">
      <c r="B1296" s="363"/>
      <c r="C1296" s="280">
        <v>5501</v>
      </c>
      <c r="D1296" s="312" t="s">
        <v>694</v>
      </c>
      <c r="E1296" s="282">
        <f>F1296+G1296+H1296</f>
        <v>0</v>
      </c>
      <c r="F1296" s="152"/>
      <c r="G1296" s="153"/>
      <c r="H1296" s="1419"/>
      <c r="I1296" s="152"/>
      <c r="J1296" s="153"/>
      <c r="K1296" s="1419"/>
      <c r="L1296" s="282">
        <f>I1296+J1296+K1296</f>
        <v>0</v>
      </c>
      <c r="M1296" s="12">
        <f t="shared" si="319"/>
      </c>
      <c r="N1296" s="13"/>
    </row>
    <row r="1297" spans="2:14" ht="15.75">
      <c r="B1297" s="363"/>
      <c r="C1297" s="294">
        <v>5502</v>
      </c>
      <c r="D1297" s="295" t="s">
        <v>695</v>
      </c>
      <c r="E1297" s="296">
        <f>F1297+G1297+H1297</f>
        <v>0</v>
      </c>
      <c r="F1297" s="158"/>
      <c r="G1297" s="159"/>
      <c r="H1297" s="1421"/>
      <c r="I1297" s="158"/>
      <c r="J1297" s="159"/>
      <c r="K1297" s="1421"/>
      <c r="L1297" s="296">
        <f>I1297+J1297+K1297</f>
        <v>0</v>
      </c>
      <c r="M1297" s="12">
        <f t="shared" si="319"/>
      </c>
      <c r="N1297" s="13"/>
    </row>
    <row r="1298" spans="2:14" ht="15.75">
      <c r="B1298" s="363"/>
      <c r="C1298" s="294">
        <v>5503</v>
      </c>
      <c r="D1298" s="364" t="s">
        <v>696</v>
      </c>
      <c r="E1298" s="296">
        <f>F1298+G1298+H1298</f>
        <v>0</v>
      </c>
      <c r="F1298" s="158"/>
      <c r="G1298" s="159"/>
      <c r="H1298" s="1421"/>
      <c r="I1298" s="158"/>
      <c r="J1298" s="159"/>
      <c r="K1298" s="1421"/>
      <c r="L1298" s="296">
        <f>I1298+J1298+K1298</f>
        <v>0</v>
      </c>
      <c r="M1298" s="12">
        <f t="shared" si="319"/>
      </c>
      <c r="N1298" s="13"/>
    </row>
    <row r="1299" spans="2:14" ht="15.75">
      <c r="B1299" s="363"/>
      <c r="C1299" s="286">
        <v>5504</v>
      </c>
      <c r="D1299" s="340" t="s">
        <v>697</v>
      </c>
      <c r="E1299" s="288">
        <f>F1299+G1299+H1299</f>
        <v>0</v>
      </c>
      <c r="F1299" s="173"/>
      <c r="G1299" s="174"/>
      <c r="H1299" s="1422"/>
      <c r="I1299" s="173"/>
      <c r="J1299" s="174"/>
      <c r="K1299" s="1422"/>
      <c r="L1299" s="288">
        <f>I1299+J1299+K1299</f>
        <v>0</v>
      </c>
      <c r="M1299" s="12">
        <f t="shared" si="319"/>
      </c>
      <c r="N1299" s="13"/>
    </row>
    <row r="1300" spans="2:14" ht="15.75">
      <c r="B1300" s="366">
        <v>5700</v>
      </c>
      <c r="C1300" s="1788" t="s">
        <v>923</v>
      </c>
      <c r="D1300" s="1789"/>
      <c r="E1300" s="311">
        <f aca="true" t="shared" si="322" ref="E1300:L1300">SUM(E1301:E1303)</f>
        <v>0</v>
      </c>
      <c r="F1300" s="275">
        <f t="shared" si="322"/>
        <v>0</v>
      </c>
      <c r="G1300" s="276">
        <f t="shared" si="322"/>
        <v>0</v>
      </c>
      <c r="H1300" s="277">
        <f t="shared" si="322"/>
        <v>0</v>
      </c>
      <c r="I1300" s="275">
        <f t="shared" si="322"/>
        <v>0</v>
      </c>
      <c r="J1300" s="276">
        <f t="shared" si="322"/>
        <v>0</v>
      </c>
      <c r="K1300" s="277">
        <f t="shared" si="322"/>
        <v>0</v>
      </c>
      <c r="L1300" s="311">
        <f t="shared" si="322"/>
        <v>0</v>
      </c>
      <c r="M1300" s="12">
        <f t="shared" si="319"/>
      </c>
      <c r="N1300" s="13"/>
    </row>
    <row r="1301" spans="2:14" ht="15.75">
      <c r="B1301" s="367"/>
      <c r="C1301" s="368">
        <v>5701</v>
      </c>
      <c r="D1301" s="369" t="s">
        <v>698</v>
      </c>
      <c r="E1301" s="282">
        <f>F1301+G1301+H1301</f>
        <v>0</v>
      </c>
      <c r="F1301" s="1473">
        <v>0</v>
      </c>
      <c r="G1301" s="1473">
        <v>0</v>
      </c>
      <c r="H1301" s="1473">
        <v>0</v>
      </c>
      <c r="I1301" s="1473">
        <v>0</v>
      </c>
      <c r="J1301" s="1473">
        <v>0</v>
      </c>
      <c r="K1301" s="1473">
        <v>0</v>
      </c>
      <c r="L1301" s="282">
        <f>I1301+J1301+K1301</f>
        <v>0</v>
      </c>
      <c r="M1301" s="12">
        <f t="shared" si="319"/>
      </c>
      <c r="N1301" s="13"/>
    </row>
    <row r="1302" spans="2:14" ht="15.75">
      <c r="B1302" s="367"/>
      <c r="C1302" s="374">
        <v>5702</v>
      </c>
      <c r="D1302" s="375" t="s">
        <v>699</v>
      </c>
      <c r="E1302" s="315">
        <f>F1302+G1302+H1302</f>
        <v>0</v>
      </c>
      <c r="F1302" s="1473">
        <v>0</v>
      </c>
      <c r="G1302" s="1473">
        <v>0</v>
      </c>
      <c r="H1302" s="1473">
        <v>0</v>
      </c>
      <c r="I1302" s="1473">
        <v>0</v>
      </c>
      <c r="J1302" s="1473">
        <v>0</v>
      </c>
      <c r="K1302" s="1473">
        <v>0</v>
      </c>
      <c r="L1302" s="315">
        <f>I1302+J1302+K1302</f>
        <v>0</v>
      </c>
      <c r="M1302" s="12">
        <f t="shared" si="319"/>
      </c>
      <c r="N1302" s="13"/>
    </row>
    <row r="1303" spans="2:14" ht="15.75">
      <c r="B1303" s="293"/>
      <c r="C1303" s="376">
        <v>4071</v>
      </c>
      <c r="D1303" s="377" t="s">
        <v>700</v>
      </c>
      <c r="E1303" s="378">
        <f>F1303+G1303+H1303</f>
        <v>0</v>
      </c>
      <c r="F1303" s="1473">
        <v>0</v>
      </c>
      <c r="G1303" s="1473">
        <v>0</v>
      </c>
      <c r="H1303" s="1473">
        <v>0</v>
      </c>
      <c r="I1303" s="1473">
        <v>0</v>
      </c>
      <c r="J1303" s="1473">
        <v>0</v>
      </c>
      <c r="K1303" s="1473">
        <v>0</v>
      </c>
      <c r="L1303" s="378">
        <f>I1303+J1303+K1303</f>
        <v>0</v>
      </c>
      <c r="M1303" s="12">
        <f t="shared" si="319"/>
      </c>
      <c r="N1303" s="13"/>
    </row>
    <row r="1304" spans="2:14" ht="15.75">
      <c r="B1304" s="583"/>
      <c r="C1304" s="1784" t="s">
        <v>701</v>
      </c>
      <c r="D1304" s="1785"/>
      <c r="E1304" s="1439"/>
      <c r="F1304" s="1439"/>
      <c r="G1304" s="1439"/>
      <c r="H1304" s="1439"/>
      <c r="I1304" s="1439"/>
      <c r="J1304" s="1439"/>
      <c r="K1304" s="1439"/>
      <c r="L1304" s="1440"/>
      <c r="M1304" s="12">
        <f t="shared" si="319"/>
      </c>
      <c r="N1304" s="13"/>
    </row>
    <row r="1305" spans="2:14" ht="15.75">
      <c r="B1305" s="382">
        <v>98</v>
      </c>
      <c r="C1305" s="1784" t="s">
        <v>701</v>
      </c>
      <c r="D1305" s="1785"/>
      <c r="E1305" s="383">
        <f>F1305+G1305+H1305</f>
        <v>0</v>
      </c>
      <c r="F1305" s="1430"/>
      <c r="G1305" s="1431"/>
      <c r="H1305" s="1432"/>
      <c r="I1305" s="1462">
        <v>0</v>
      </c>
      <c r="J1305" s="1463">
        <v>0</v>
      </c>
      <c r="K1305" s="1464">
        <v>0</v>
      </c>
      <c r="L1305" s="383">
        <f>I1305+J1305+K1305</f>
        <v>0</v>
      </c>
      <c r="M1305" s="12">
        <f t="shared" si="319"/>
      </c>
      <c r="N1305" s="13"/>
    </row>
    <row r="1306" spans="2:14" ht="15.75">
      <c r="B1306" s="1434"/>
      <c r="C1306" s="1435"/>
      <c r="D1306" s="1436"/>
      <c r="E1306" s="270"/>
      <c r="F1306" s="270"/>
      <c r="G1306" s="270"/>
      <c r="H1306" s="270"/>
      <c r="I1306" s="270"/>
      <c r="J1306" s="270"/>
      <c r="K1306" s="270"/>
      <c r="L1306" s="271"/>
      <c r="M1306" s="12">
        <f t="shared" si="319"/>
      </c>
      <c r="N1306" s="13"/>
    </row>
    <row r="1307" spans="2:14" ht="15.75">
      <c r="B1307" s="1437"/>
      <c r="C1307" s="111"/>
      <c r="D1307" s="1438"/>
      <c r="E1307" s="219"/>
      <c r="F1307" s="219"/>
      <c r="G1307" s="219"/>
      <c r="H1307" s="219"/>
      <c r="I1307" s="219"/>
      <c r="J1307" s="219"/>
      <c r="K1307" s="219"/>
      <c r="L1307" s="390"/>
      <c r="M1307" s="12">
        <f t="shared" si="319"/>
      </c>
      <c r="N1307" s="13"/>
    </row>
    <row r="1308" spans="2:14" ht="15.75">
      <c r="B1308" s="1437"/>
      <c r="C1308" s="111"/>
      <c r="D1308" s="1438"/>
      <c r="E1308" s="219"/>
      <c r="F1308" s="219"/>
      <c r="G1308" s="219"/>
      <c r="H1308" s="219"/>
      <c r="I1308" s="219"/>
      <c r="J1308" s="219"/>
      <c r="K1308" s="219"/>
      <c r="L1308" s="390"/>
      <c r="M1308" s="12">
        <f t="shared" si="319"/>
      </c>
      <c r="N1308" s="13"/>
    </row>
    <row r="1309" spans="2:14" ht="15.75">
      <c r="B1309" s="1465"/>
      <c r="C1309" s="394" t="s">
        <v>748</v>
      </c>
      <c r="D1309" s="1433">
        <f>+B1309</f>
        <v>0</v>
      </c>
      <c r="E1309" s="396">
        <f aca="true" t="shared" si="323" ref="E1309:L1309">SUM(E1193,E1196,E1202,E1210,E1211,E1229,E1233,E1239,E1242,E1243,E1244,E1245,E1246,E1255,E1262,E1263,E1264,E1265,E1272,E1276,E1277,E1278,E1279,E1282,E1283,E1291,E1294,E1295,E1300)+E1305</f>
        <v>0</v>
      </c>
      <c r="F1309" s="397">
        <f t="shared" si="323"/>
        <v>0</v>
      </c>
      <c r="G1309" s="398">
        <f t="shared" si="323"/>
        <v>0</v>
      </c>
      <c r="H1309" s="399">
        <f t="shared" si="323"/>
        <v>0</v>
      </c>
      <c r="I1309" s="397">
        <f t="shared" si="323"/>
        <v>0</v>
      </c>
      <c r="J1309" s="398">
        <f t="shared" si="323"/>
        <v>709371</v>
      </c>
      <c r="K1309" s="399">
        <f t="shared" si="323"/>
        <v>0</v>
      </c>
      <c r="L1309" s="396">
        <f t="shared" si="323"/>
        <v>709371</v>
      </c>
      <c r="M1309" s="12">
        <f t="shared" si="319"/>
        <v>1</v>
      </c>
      <c r="N1309" s="73" t="str">
        <f>LEFT(C1190,1)</f>
        <v>5</v>
      </c>
    </row>
    <row r="1310" spans="2:13" ht="15.75">
      <c r="B1310" s="79" t="s">
        <v>120</v>
      </c>
      <c r="C1310" s="1"/>
      <c r="L1310" s="6"/>
      <c r="M1310" s="7">
        <f>(IF($E1309&lt;&gt;0,$M$2,IF($L1309&lt;&gt;0,$M$2,"")))</f>
        <v>1</v>
      </c>
    </row>
    <row r="1311" spans="2:13" ht="15.75">
      <c r="B1311" s="1368"/>
      <c r="C1311" s="1368"/>
      <c r="D1311" s="1369"/>
      <c r="E1311" s="1368"/>
      <c r="F1311" s="1368"/>
      <c r="G1311" s="1368"/>
      <c r="H1311" s="1368"/>
      <c r="I1311" s="1368"/>
      <c r="J1311" s="1368"/>
      <c r="K1311" s="1368"/>
      <c r="L1311" s="1370"/>
      <c r="M1311" s="7">
        <f>(IF($E1309&lt;&gt;0,$M$2,IF($L1309&lt;&gt;0,$M$2,"")))</f>
        <v>1</v>
      </c>
    </row>
    <row r="1312" spans="2:13" ht="18.75"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77"/>
      <c r="M1312" s="74">
        <f>(IF(E1307&lt;&gt;0,$G$2,IF(L1307&lt;&gt;0,$G$2,"")))</f>
      </c>
    </row>
    <row r="1313" spans="2:13" ht="18.75"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77"/>
      <c r="M1313" s="74">
        <f>(IF(E1308&lt;&gt;0,$G$2,IF(L1308&lt;&gt;0,$G$2,"")))</f>
      </c>
    </row>
  </sheetData>
  <sheetProtection password="81B0" sheet="1" objects="1" scenarios="1"/>
  <mergeCells count="28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C965:D965"/>
    <mergeCell ref="C987:D987"/>
    <mergeCell ref="C994:D994"/>
    <mergeCell ref="C998:D998"/>
    <mergeCell ref="C999:D999"/>
    <mergeCell ref="C1000:D1000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C1104:D1104"/>
    <mergeCell ref="C1126:D1126"/>
    <mergeCell ref="C1133:D1133"/>
    <mergeCell ref="C1137:D1137"/>
    <mergeCell ref="C1138:D1138"/>
    <mergeCell ref="C1139:D1139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B1177:D1177"/>
    <mergeCell ref="B1179:D1179"/>
    <mergeCell ref="B1182:D1182"/>
    <mergeCell ref="E1186:H1186"/>
    <mergeCell ref="I1186:L1186"/>
    <mergeCell ref="C1244:D1244"/>
    <mergeCell ref="C1193:D1193"/>
    <mergeCell ref="C1196:D1196"/>
    <mergeCell ref="C1202:D1202"/>
    <mergeCell ref="C1210:D1210"/>
    <mergeCell ref="C1211:D1211"/>
    <mergeCell ref="C1245:D1245"/>
    <mergeCell ref="C1246:D1246"/>
    <mergeCell ref="C1262:D1262"/>
    <mergeCell ref="C1263:D1263"/>
    <mergeCell ref="C1264:D1264"/>
    <mergeCell ref="C1229:D1229"/>
    <mergeCell ref="C1233:D1233"/>
    <mergeCell ref="C1239:D1239"/>
    <mergeCell ref="C1242:D1242"/>
    <mergeCell ref="C1243:D1243"/>
    <mergeCell ref="C1265:D1265"/>
    <mergeCell ref="C1272:D1272"/>
    <mergeCell ref="C1276:D1276"/>
    <mergeCell ref="C1277:D1277"/>
    <mergeCell ref="C1278:D1278"/>
    <mergeCell ref="C1279:D1279"/>
    <mergeCell ref="C1305:D1305"/>
    <mergeCell ref="C1282:D1282"/>
    <mergeCell ref="C1283:D1283"/>
    <mergeCell ref="C1291:D1291"/>
    <mergeCell ref="C1294:D1294"/>
    <mergeCell ref="C1295:D1295"/>
    <mergeCell ref="C1300:D1300"/>
    <mergeCell ref="C1304:D1304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4">
        <f>$B$7</f>
        <v>0</v>
      </c>
      <c r="J14" s="1795"/>
      <c r="K14" s="179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6">
        <f>$B$9</f>
        <v>0</v>
      </c>
      <c r="J16" s="1797"/>
      <c r="K16" s="179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2" t="s">
        <v>2031</v>
      </c>
      <c r="M23" s="1803"/>
      <c r="N23" s="1803"/>
      <c r="O23" s="1804"/>
      <c r="P23" s="1805" t="s">
        <v>2032</v>
      </c>
      <c r="Q23" s="1806"/>
      <c r="R23" s="1806"/>
      <c r="S23" s="180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8" t="s">
        <v>751</v>
      </c>
      <c r="K30" s="180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2" t="s">
        <v>754</v>
      </c>
      <c r="K33" s="179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2" t="s">
        <v>201</v>
      </c>
      <c r="K48" s="179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2" t="s">
        <v>275</v>
      </c>
      <c r="K66" s="178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2" t="s">
        <v>729</v>
      </c>
      <c r="K70" s="178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2" t="s">
        <v>220</v>
      </c>
      <c r="K76" s="178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2" t="s">
        <v>222</v>
      </c>
      <c r="K79" s="178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1676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2" t="s">
        <v>225</v>
      </c>
      <c r="K83" s="178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2" t="s">
        <v>237</v>
      </c>
      <c r="K99" s="178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2" t="s">
        <v>238</v>
      </c>
      <c r="K100" s="178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2" t="s">
        <v>239</v>
      </c>
      <c r="K101" s="178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2" t="s">
        <v>240</v>
      </c>
      <c r="K102" s="178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2" t="s">
        <v>1677</v>
      </c>
      <c r="K109" s="178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2" t="s">
        <v>1674</v>
      </c>
      <c r="K113" s="178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2" t="s">
        <v>1675</v>
      </c>
      <c r="K114" s="178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2" t="s">
        <v>276</v>
      </c>
      <c r="K116" s="178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6" t="s">
        <v>251</v>
      </c>
      <c r="K119" s="1787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6" t="s">
        <v>252</v>
      </c>
      <c r="K120" s="178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6" t="s">
        <v>632</v>
      </c>
      <c r="K128" s="178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6" t="s">
        <v>692</v>
      </c>
      <c r="K131" s="1787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2" t="s">
        <v>693</v>
      </c>
      <c r="K132" s="178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4" t="s">
        <v>701</v>
      </c>
      <c r="K141" s="1785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4" t="s">
        <v>701</v>
      </c>
      <c r="K142" s="1785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222" ht="12.75"/>
    <row r="1226" ht="12.75"/>
    <row r="1227" ht="12.75"/>
    <row r="1252" ht="12.75"/>
    <row r="1303" ht="12.75"/>
    <row r="1304" ht="12.75"/>
    <row r="1305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2018-10-17T13:18:03Z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